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465" windowWidth="28800" windowHeight="16245" tabRatio="500" activeTab="1"/>
  </bookViews>
  <sheets>
    <sheet name="1GOSTERGEMB" sheetId="3" r:id="rId1"/>
    <sheet name="OGM" sheetId="5" r:id="rId2"/>
    <sheet name="MGM" sheetId="6" r:id="rId3"/>
    <sheet name="DSI" sheetId="7" r:id="rId4"/>
    <sheet name="TOB" sheetId="8" r:id="rId5"/>
    <sheet name="CSB" sheetId="9" r:id="rId6"/>
    <sheet name="ETKB" sheetId="10" r:id="rId7"/>
    <sheet name="UAYB" sheetId="11" r:id="rId8"/>
    <sheet name="TUBITAK" sheetId="12" r:id="rId9"/>
  </sheets>
  <calcPr calcId="12451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8"/>
  <c r="F22"/>
  <c r="E22"/>
  <c r="D22"/>
  <c r="C22"/>
  <c r="B22"/>
  <c r="G9" i="12"/>
  <c r="F9"/>
  <c r="E9"/>
  <c r="D9"/>
  <c r="C9"/>
  <c r="B9"/>
  <c r="G6"/>
  <c r="G8"/>
  <c r="F6"/>
  <c r="F8"/>
  <c r="E6"/>
  <c r="E8"/>
  <c r="D8"/>
  <c r="C8"/>
  <c r="B8"/>
  <c r="D6"/>
  <c r="C6"/>
  <c r="B6"/>
  <c r="G16" i="11"/>
  <c r="F16"/>
  <c r="E16"/>
  <c r="D16"/>
  <c r="C16"/>
  <c r="B16"/>
  <c r="G11"/>
  <c r="G15"/>
  <c r="F11"/>
  <c r="F15"/>
  <c r="E11"/>
  <c r="E15"/>
  <c r="D11"/>
  <c r="D15"/>
  <c r="C11"/>
  <c r="C15"/>
  <c r="B11"/>
  <c r="B15"/>
  <c r="G12" i="10"/>
  <c r="G16"/>
  <c r="G18"/>
  <c r="F12"/>
  <c r="F16"/>
  <c r="F18"/>
  <c r="E12"/>
  <c r="E16"/>
  <c r="E18"/>
  <c r="D12"/>
  <c r="D16"/>
  <c r="D18"/>
  <c r="B12"/>
  <c r="B16"/>
  <c r="B18"/>
  <c r="G17"/>
  <c r="F17"/>
  <c r="E17"/>
  <c r="D17"/>
  <c r="C12"/>
  <c r="C16"/>
  <c r="C17"/>
  <c r="B17"/>
  <c r="G17" i="9"/>
  <c r="G19"/>
  <c r="F17"/>
  <c r="F19"/>
  <c r="E17"/>
  <c r="E19"/>
  <c r="D17"/>
  <c r="D19"/>
  <c r="C17"/>
  <c r="C19"/>
  <c r="B17"/>
  <c r="B19"/>
  <c r="G11" i="8"/>
  <c r="G26"/>
  <c r="G29"/>
  <c r="G30"/>
  <c r="F11"/>
  <c r="F26"/>
  <c r="F29"/>
  <c r="F30"/>
  <c r="E11"/>
  <c r="E26"/>
  <c r="E29"/>
  <c r="E30"/>
  <c r="D11"/>
  <c r="D26"/>
  <c r="D29"/>
  <c r="D30"/>
  <c r="C11"/>
  <c r="C26"/>
  <c r="C29"/>
  <c r="C30"/>
  <c r="B11"/>
  <c r="B26"/>
  <c r="B29"/>
  <c r="B30"/>
  <c r="G24"/>
  <c r="F24"/>
  <c r="E24"/>
  <c r="D24"/>
  <c r="C24"/>
  <c r="B24"/>
  <c r="G13"/>
  <c r="F13"/>
  <c r="E13"/>
  <c r="D13"/>
  <c r="C13"/>
  <c r="B13"/>
  <c r="G12" i="7"/>
  <c r="G15"/>
  <c r="F12"/>
  <c r="F15"/>
  <c r="E12"/>
  <c r="E15"/>
  <c r="D12"/>
  <c r="D15"/>
  <c r="C12"/>
  <c r="C15"/>
  <c r="B12"/>
  <c r="B15"/>
  <c r="G11"/>
  <c r="G14"/>
  <c r="F11"/>
  <c r="F14"/>
  <c r="E11"/>
  <c r="E14"/>
  <c r="D11"/>
  <c r="D14"/>
  <c r="C11"/>
  <c r="C14"/>
  <c r="B11"/>
  <c r="B14"/>
  <c r="G3" i="6"/>
  <c r="G8"/>
  <c r="G10"/>
  <c r="F3"/>
  <c r="F8"/>
  <c r="F10"/>
  <c r="E3"/>
  <c r="E8"/>
  <c r="E10"/>
  <c r="D8"/>
  <c r="D10"/>
  <c r="C8"/>
  <c r="C10"/>
  <c r="B8"/>
  <c r="B10"/>
  <c r="M9" i="5"/>
  <c r="M14"/>
  <c r="L9"/>
  <c r="L14"/>
  <c r="K9"/>
  <c r="K14"/>
  <c r="J9"/>
  <c r="J14"/>
  <c r="I9"/>
  <c r="I14"/>
  <c r="H9"/>
  <c r="H14"/>
  <c r="G9"/>
  <c r="G14"/>
  <c r="F9"/>
  <c r="F12"/>
  <c r="F14"/>
  <c r="E9"/>
  <c r="E14"/>
  <c r="B9"/>
  <c r="B12"/>
  <c r="B14"/>
  <c r="D14"/>
  <c r="C9"/>
  <c r="C14"/>
  <c r="D12"/>
  <c r="D9"/>
  <c r="F43" i="3"/>
  <c r="H22"/>
  <c r="G22"/>
  <c r="F22"/>
  <c r="H18"/>
  <c r="H24"/>
  <c r="H43"/>
  <c r="H44"/>
  <c r="H45"/>
  <c r="G43"/>
  <c r="G44"/>
  <c r="G45"/>
  <c r="F44"/>
  <c r="F45"/>
  <c r="E43"/>
  <c r="D43"/>
  <c r="C43"/>
  <c r="E44"/>
  <c r="D44"/>
  <c r="C44"/>
  <c r="H41"/>
  <c r="G41"/>
  <c r="F41"/>
  <c r="H37"/>
  <c r="G37"/>
  <c r="F37"/>
  <c r="H33"/>
  <c r="G33"/>
  <c r="F33"/>
  <c r="H29"/>
  <c r="G29"/>
  <c r="F29"/>
  <c r="H26"/>
  <c r="G26"/>
  <c r="F26"/>
  <c r="G18"/>
  <c r="F18"/>
  <c r="H17"/>
  <c r="G17"/>
  <c r="F17"/>
  <c r="H11"/>
  <c r="G11"/>
  <c r="F11"/>
  <c r="E11"/>
  <c r="D11"/>
  <c r="C11"/>
  <c r="H5"/>
  <c r="G5"/>
  <c r="F5"/>
  <c r="H12"/>
  <c r="G12"/>
  <c r="F12"/>
  <c r="E12"/>
  <c r="D12"/>
  <c r="C12"/>
  <c r="E5"/>
  <c r="D5"/>
  <c r="C5"/>
  <c r="E45"/>
  <c r="D45"/>
  <c r="C45"/>
  <c r="E41"/>
  <c r="D41"/>
  <c r="C41"/>
  <c r="E37"/>
  <c r="D37"/>
  <c r="C37"/>
  <c r="E33"/>
  <c r="D33"/>
  <c r="C33"/>
  <c r="E29"/>
  <c r="D29"/>
  <c r="C29"/>
  <c r="E26"/>
  <c r="D26"/>
  <c r="C26"/>
  <c r="E22"/>
  <c r="D22"/>
  <c r="C22"/>
  <c r="E18"/>
  <c r="D18"/>
  <c r="C18"/>
  <c r="E17"/>
  <c r="D17"/>
  <c r="C17"/>
</calcChain>
</file>

<file path=xl/sharedStrings.xml><?xml version="1.0" encoding="utf-8"?>
<sst xmlns="http://schemas.openxmlformats.org/spreadsheetml/2006/main" count="284" uniqueCount="195">
  <si>
    <t>ÇŞB,  PERFORMANS HEDEFLERİ İÇİNDE ÇKİD HEDEFLERİNİN BÜTÇESİ</t>
  </si>
  <si>
    <t>ÇŞB, TOPLAM BÜTÇESİ</t>
  </si>
  <si>
    <t>MGM,  PERFORMANS HEDEFLERİ İÇİNDE ÇKİD HEDEFLERİNİN BÜTÇESİ</t>
  </si>
  <si>
    <t>MGM TOPLAM BÜTÇESİ</t>
  </si>
  <si>
    <t>ETKB,  PERFORMANS HEDEFLERİ İÇİNDE ÇKİD HEDEFLERİNİN BÜTÇESİ</t>
  </si>
  <si>
    <t>UAYB, TOPLAM BÜTÇESİ</t>
  </si>
  <si>
    <t>UAYB,  PERFORMANS HEDEFLERİ İÇİNDE ÇKİD HEDEFLERİNİN BÜTÇESİ</t>
  </si>
  <si>
    <t>TÜBİTAK,  PERFORMANS HEDEFLERİ İÇİNDE ÇKİD HEDEFLERİNİN BÜTÇESİ</t>
  </si>
  <si>
    <t>TÜBİTAK, TOPLAM BÜTÇESİ</t>
  </si>
  <si>
    <t>2019 Bütçe</t>
  </si>
  <si>
    <t>2019 Harcama</t>
  </si>
  <si>
    <t xml:space="preserve">2020 Bütçe </t>
  </si>
  <si>
    <t>2022 Tahmin</t>
  </si>
  <si>
    <t>TOB, TOPLAM BÜTÇESİ (DSİ ve OGM Transferler hariç)</t>
  </si>
  <si>
    <t>DSİ,  PERFORMANS HEDEFLERİ İÇİNDE ÇKİD HEDEFLERİNİN BÜTÇESİ (Hidrolik En. dahil)</t>
  </si>
  <si>
    <t xml:space="preserve">DSİ, TOPLAM BÜTÇESİ  </t>
  </si>
  <si>
    <t>DSİ,  PERFORMANS HEDEFLERİ İÇİNDE ÇKİD HEDEFLERİNİN BÜTÇESİ (Hidrolik En. hariç)</t>
  </si>
  <si>
    <t>OGM,  PERFORMANS HEDEFLERİ İÇİNDE ÇKİD HEDEFLERİNİN BÜTÇESİ (Döner sermaye )</t>
  </si>
  <si>
    <t>OGM, TOPLAM BÜTÇESİ (Döner sermaye  )</t>
  </si>
  <si>
    <t>ETBB, TOPLAM BÜTÇESİ (Sokakların aydınlatılması hariç)</t>
  </si>
  <si>
    <t>OGM,  PERFORMANS HEDEFLERİ İÇİNDE ÇKİD HEDEFLERİNİN BÜTÇESİ (Hazine katkısı ve özgelir)</t>
  </si>
  <si>
    <t>OGM, TOPLAM BÜTÇESİ (Hazine katkısı ve özgelir)</t>
  </si>
  <si>
    <t>KURUMLARIN TOPLAM BÜTÇELERİ</t>
  </si>
  <si>
    <t>ÇEVRE VE ŞEHİRCİLİK BAKANLIĞI</t>
  </si>
  <si>
    <t>TARIM VE ORMAN BAKANLIĞI</t>
  </si>
  <si>
    <t>DEVLET SU İŞLERİ GM</t>
  </si>
  <si>
    <t>METEOROLOJİ GM</t>
  </si>
  <si>
    <t>ORMAN GM</t>
  </si>
  <si>
    <t>ENERJİ VE TABİİ KAYNAKLAR BAKANLIĞI</t>
  </si>
  <si>
    <t>ULAŞTIRMA VE ALTYAPI  BAKANLIĞI</t>
  </si>
  <si>
    <t>TÜBİTAK</t>
  </si>
  <si>
    <t>2023 Tahmin</t>
  </si>
  <si>
    <t>2021 Bütçe</t>
  </si>
  <si>
    <t>TOB, DOLAYLI ÇKİD BÜTÇE ya da HARCAMA</t>
  </si>
  <si>
    <t>TOB, DOĞRUDAN ÇKİD BÜTÇE ya da HARCAMA</t>
  </si>
  <si>
    <t>GÖSTERGE 1: ÇEVRE KORUMA VE İKLİM DEĞİŞİKLİĞİ İLE İLGİLİ PERFORMANS HEDEFLERİ /TOPLAM BÜTÇE</t>
  </si>
  <si>
    <t>TOB, PERFORMANS HEDEFLERİ İÇİNDE ÇKİD HEDEFLERİNİN BÜTÇESİ</t>
  </si>
  <si>
    <t>GÖSTERGE 1.1: ÇŞB, ÇKİD / TOPLAM BÜTÇE %</t>
  </si>
  <si>
    <t>GÖSTERGE 1.2a: TOB, ÇKİD / TOPLAM BÜTÇE % (Doğrudan ÇKİD)</t>
  </si>
  <si>
    <t>GÖSTERGE 1.2b: TOB, ÇKİD / TOPLAM BÜTÇE % (Doğrudan ve Dolaylı ÇKİD)</t>
  </si>
  <si>
    <t>GÖSTERGE 1.3a: DSİ, ÇKİD / TOPLAM BÜTÇE %  (Hidrolik En. dahil)</t>
  </si>
  <si>
    <t>GÖSTERGE 1.3b: DSİ, ÇKİD / TOPLAM BÜTÇE %  (Hidrolik En. hariç)</t>
  </si>
  <si>
    <t>GÖSTERGE 1.4: MGM, ÇKİD / TOPLAM BÜTÇE %</t>
  </si>
  <si>
    <t>GÖSTERGE 1.5a: OGM, ÇKİD / TOPLAM BÜTÇE %. (Döner sermaye ) )</t>
  </si>
  <si>
    <t>GÖSTERGE 1.5b: OGM, ÇKİD / TOPLAM BÜTÇE % (Hazine katkısı ve özgelir)</t>
  </si>
  <si>
    <t>GÖSTERGE 1.6: ETKB, ÇKİD / TOPLAM BÜTÇE %</t>
  </si>
  <si>
    <t>GÖSTERGE 1.7: UAYB, ÇKİD / TOPLAM BÜTÇE %.</t>
  </si>
  <si>
    <t>GÖSTERGE  1.8: TÜBİTAK, ÇKİD / TOPLAM BÜTÇE %</t>
  </si>
  <si>
    <t>GÖSTERGE 1: PERFORMANS BÜTÇESİ  İÇİNDE ÇKİD  İ İLE  İLGİLİ OLANLAR / TOPLAM BÜTÇE %</t>
  </si>
  <si>
    <t>ÇKİD ile İLGİLİ 8 KURUMUN TOPLAM ÇKİD PERFORMANS HEDEFLERİ TOPLAMI</t>
  </si>
  <si>
    <t>Kaynak: Kurumların Performans Programları.  Yöntem için bkz, Yentürk, N (2020) İklim Pahası, İztanbul Bilgi Üniversitesi Yayınları, İstanbul.</t>
  </si>
  <si>
    <t>2019 Bütçe, Özgelir</t>
  </si>
  <si>
    <t xml:space="preserve">2019 Bütçe, Döner Sermaye </t>
  </si>
  <si>
    <t>2019 Harcama, Özgelir</t>
  </si>
  <si>
    <t xml:space="preserve">2019 Harcama.  Döner Sermaye </t>
  </si>
  <si>
    <t>2020 Bütçe, Özgelir</t>
  </si>
  <si>
    <t>2020 Bütçe, Döner Sermaye</t>
  </si>
  <si>
    <t>2021 Bütçe, Özgelir</t>
  </si>
  <si>
    <t>2021 Bütçe, Döner Sermaye</t>
  </si>
  <si>
    <t>2022 Tahmin, Özgelir</t>
  </si>
  <si>
    <t>2022 Tahmin, Döner Sermaye</t>
  </si>
  <si>
    <t>2023 Tahmin, Özgelir</t>
  </si>
  <si>
    <t>20223Tahmin, Döner Sermaye</t>
  </si>
  <si>
    <t xml:space="preserve">Orman Yangınlarıyla Mücadele </t>
  </si>
  <si>
    <t xml:space="preserve">Orman Zararlılarıyla Mücadele ve Korunma </t>
  </si>
  <si>
    <t xml:space="preserve">Ağaçlandırma, Fidan ve Tohum Üretimi </t>
  </si>
  <si>
    <t xml:space="preserve">Orman Bakımı, Gençleştirme ve Rehabilitasyon </t>
  </si>
  <si>
    <t xml:space="preserve">Çölleşme ve Erozyonla  Mücadele </t>
  </si>
  <si>
    <t xml:space="preserve">Mera Islah Faaliyetler </t>
  </si>
  <si>
    <t>OGM, ÇKİD BÜTÇE ya da HARCAMA</t>
  </si>
  <si>
    <t>YÖNETİM DESTEK( olması gereken)</t>
  </si>
  <si>
    <t>Yönetim destek (olan)</t>
  </si>
  <si>
    <t>OGM, ÇKİD BÜTÇE ya da HARCAMA (YD ekli)</t>
  </si>
  <si>
    <t>OGM, TOPLAM BÜTÇE ya da HARCAMA</t>
  </si>
  <si>
    <t xml:space="preserve">OGM ÇKİD / TB % </t>
  </si>
  <si>
    <t>Kaynak: Orman Genel Müdürlüğü, 2019, 2020 ve 2021 Performans Programı, 2019 Faaliyet Raporu</t>
  </si>
  <si>
    <t>2020 Bütçe</t>
  </si>
  <si>
    <t>Meteorolojik Tahmin</t>
  </si>
  <si>
    <t xml:space="preserve">      Meteorolojik Tahmin ve Uyarılar </t>
  </si>
  <si>
    <t xml:space="preserve">      Uluslararaı Meteoroloji Kurulusları ile işbirliği</t>
  </si>
  <si>
    <t xml:space="preserve">Meteorolojik Gözlem </t>
  </si>
  <si>
    <t>Meteorolojik Araştırma ve Geliştirme</t>
  </si>
  <si>
    <t>MGM, ÇKİD BÜTÇE ya da HARCAMA</t>
  </si>
  <si>
    <t>MGM,  TOPLAM BÜTÇE ya da HARCAMA</t>
  </si>
  <si>
    <t xml:space="preserve">MGM ÇKİD / TB % </t>
  </si>
  <si>
    <t>Kaynak: MGM, 2019 , 2020 ve 2021  Performans Programı,  2019 Faaliyet Raporu</t>
  </si>
  <si>
    <t xml:space="preserve">Hidroelektrik Enerji Üretimi </t>
  </si>
  <si>
    <t xml:space="preserve">Atıksu Arıtma </t>
  </si>
  <si>
    <t xml:space="preserve">Suyun Miktarının ve Kalitesinin İzlenmesi </t>
  </si>
  <si>
    <t>Arazi Toplulaştırma ve Tarla İçi Geliştirme</t>
  </si>
  <si>
    <t xml:space="preserve">Tarımsal Sulama Altyapı Faaliyetleri </t>
  </si>
  <si>
    <t>Tarımda Su Kullanımının Etkinleştirilmesi</t>
  </si>
  <si>
    <t xml:space="preserve">Taşkın Kontrolü Faaliyetleri </t>
  </si>
  <si>
    <t>Belediyelerin İçme Suyu Temini</t>
  </si>
  <si>
    <t>DSİ, ÇKİD BÜTÇE  ya da  HARCAMA (Hidrolik EÜ dahil)</t>
  </si>
  <si>
    <t>DSİ, ÇKİD BÜTÇE  ya da  HARCAMA (Hidrolik EÜ hariç)</t>
  </si>
  <si>
    <t xml:space="preserve">TOPLAM DSİ BÜTÇESİ  </t>
  </si>
  <si>
    <t>DSİ, ÇKİD / TB %</t>
  </si>
  <si>
    <t>Kaynak: DSİ,  2019, 2020 ve 2021 Performans Programı, 2019 Faaliyet Raporu</t>
  </si>
  <si>
    <t xml:space="preserve"> </t>
  </si>
  <si>
    <t xml:space="preserve">2020  Bütçe </t>
  </si>
  <si>
    <t xml:space="preserve">Av ve Yaban Hayatının Korunması ve Geliştirilmesi </t>
  </si>
  <si>
    <t xml:space="preserve">Biyolojik Çeşitliliğin Tespiti ve Etkin Yönetimi </t>
  </si>
  <si>
    <t xml:space="preserve">Sokak Hayvanlarının Rehabilitasyonu </t>
  </si>
  <si>
    <t xml:space="preserve">Tarım Sektörünün İklim Değişikliğine Uyum Kapasitesinin Artırılması </t>
  </si>
  <si>
    <t xml:space="preserve">Tarım Teknolojileri ve Bilgi Sistemleri Faaliyetleri </t>
  </si>
  <si>
    <t>Çölleşme ve Erozyonla mücadele</t>
  </si>
  <si>
    <t>Toprağın ve Arazinin Korunması, Geliştirilmesi ve Etkin Kullanımı</t>
  </si>
  <si>
    <t xml:space="preserve">Su Kaynaklarına ilişkin  Yürütülen Faaliyetler </t>
  </si>
  <si>
    <t>Korunan Doğa Alanlarının Etkin Yönetimine Yönelik Faaliyetler</t>
  </si>
  <si>
    <t>TRANSFERLER HARİÇ  TOB BÜTÇE ya da HARCAMA</t>
  </si>
  <si>
    <t>TOB, DOĞRUDAN ÇKİD/TB (transferler hariç) %</t>
  </si>
  <si>
    <t xml:space="preserve">Tarımsal Üretimde Araştırma ve Geliştirme Faaliyetleri </t>
  </si>
  <si>
    <t>Bitki Sağlığına Yönelik Faaliyetler</t>
  </si>
  <si>
    <t>Hayvan Refahı ve Sağlığına Yönelik Faaliyetler</t>
  </si>
  <si>
    <t>Mera Islah Faaliyetleri</t>
  </si>
  <si>
    <t>Su ürünleri üretim geliştirme denetim</t>
  </si>
  <si>
    <t>TOB, DOLAYLI ÇKİD/TB (transferler hariç) %</t>
  </si>
  <si>
    <t>TOB, DOĞRUDAN VE DOLAYLI ÇKİD BÜTÇE ya da HARCAMA</t>
  </si>
  <si>
    <t>TOPLAM TOB  BÜTÇE ya da HARCAMA</t>
  </si>
  <si>
    <t>DSİ VE OGM'YE TRANSFERLER</t>
  </si>
  <si>
    <t>TOB, DOĞRUDAN VE DOLAYLI ÇKİD/TB (transferler hariç) %</t>
  </si>
  <si>
    <t xml:space="preserve">Kaynak: Tarım ve Orman Bakanlığı,  2019, 2020 ve 2021 Performans Programı, 2019 Faaliyet Raporu </t>
  </si>
  <si>
    <t xml:space="preserve">Binalarda Enerji Verimliliği Faaliyetleri </t>
  </si>
  <si>
    <t xml:space="preserve">Korunan Alanlarda ve Tabiat Varlıklarında Planlama ve Yatırım </t>
  </si>
  <si>
    <t xml:space="preserve">Korunan Alanları ve Tabiat Varlıklarını Tespit, Tescil, Araştırma </t>
  </si>
  <si>
    <t>Atıksu Yönetimi</t>
  </si>
  <si>
    <t>Çevre Kanununun Gelirleri ile Yürütülen Faaliyetler</t>
  </si>
  <si>
    <t>ÇED İzin ve Denetim</t>
  </si>
  <si>
    <t>Hava Kalitesi ve Gürütü Kontrolü</t>
  </si>
  <si>
    <t>Kara ve Deniz Kaynaklı Kirleticilerin Önlenmesi ve Kimyasalların Yönetimi</t>
  </si>
  <si>
    <t>Katı Atık Yönetimi ve Sıfır Atık Uygulaması</t>
  </si>
  <si>
    <t>Katılım Öncesi Yardım (IPA) Kapsamındaki Destek Faaliyetleri</t>
  </si>
  <si>
    <t xml:space="preserve">İklim Değişikliğine Uyum </t>
  </si>
  <si>
    <t xml:space="preserve">Ozon Tabakasını İncelten Maddelerin Kontrolü </t>
  </si>
  <si>
    <t xml:space="preserve">Sera Gazı Emisyonlarının Takibi </t>
  </si>
  <si>
    <t xml:space="preserve">Açık ve Yeşil Alan Düzenlemeleri </t>
  </si>
  <si>
    <t>ÇŞB, ÇKİD BÜTÇE  ya da HARCAMA</t>
  </si>
  <si>
    <t>ÇŞB, TOPLAM BÜTÇE ya da HARCAMA</t>
  </si>
  <si>
    <t xml:space="preserve">ÇŞB ÇKİD / TB % </t>
  </si>
  <si>
    <t>Kaynak: Çevre ve Şehircilik Bakanlığı,  2019 ve  2020 Performans Programı , 2019 Faaliyet Raporu</t>
  </si>
  <si>
    <t>2022 Bütçe</t>
  </si>
  <si>
    <t>2023 Bütçe</t>
  </si>
  <si>
    <t>Enerji Verimliliği</t>
  </si>
  <si>
    <t xml:space="preserve">Yenilenebilir Enerji Kaynaklarının Değerlendirilmesi </t>
  </si>
  <si>
    <t xml:space="preserve">       Rüzgar enerjisi harcama tahmini</t>
  </si>
  <si>
    <t xml:space="preserve">       Güneş enerjisi harcama tahmini</t>
  </si>
  <si>
    <t xml:space="preserve">       Hidrolik enerji harcama tahmini</t>
  </si>
  <si>
    <t xml:space="preserve">       Jeotermal enerji harcama tahmini</t>
  </si>
  <si>
    <t xml:space="preserve">Enerji Sektörüne İlişkin İklim Müzakerelerinin Yürütülmesi </t>
  </si>
  <si>
    <t xml:space="preserve">Enerji Sektörüne İlişkin Sürdürülebilir Çevre Çalışmaları </t>
  </si>
  <si>
    <t xml:space="preserve">Yıllık Sera Gazı Envanterine Enerji Sektörü Açısından Katkı Sağlanması </t>
  </si>
  <si>
    <t>ETKB, ÇKİD  BÜTÇE ya da HARCAMALAR</t>
  </si>
  <si>
    <t>Bilgi: ETKB, NÜKLEER ENERJİ İLE İLGİLİ BÜTÇE ya da HARCAMALAR</t>
  </si>
  <si>
    <t>ETKB, TOPLAM  BÜTÇE ya da HARCAMALAR</t>
  </si>
  <si>
    <t>SOKAK VE CADDELERİN AYDINLATILMASI</t>
  </si>
  <si>
    <t>ETKB, TOPLAM BÜTÇE ya da HARCAMALAR  (Sokakların Aydınlatılması hariç)</t>
  </si>
  <si>
    <t xml:space="preserve">ETKB, ÇKİD / TB % (Sokakların Aydınlatılması hariç) </t>
  </si>
  <si>
    <t xml:space="preserve">ETKB, ÇKİD / TB % (Sokakların Aydınlatılması ve Hidrolik Enerji hariç) </t>
  </si>
  <si>
    <t>Kaynak: Enerji ve Tabii Kaynaklar Bakanlığı   2019 , 2020 ve 2021 Performans Programı,  2019 Faaliyet Raporu</t>
  </si>
  <si>
    <t xml:space="preserve">Demiryolu Taşımacılığı Düzenleme ve Denetim Faaliyetleri </t>
  </si>
  <si>
    <t xml:space="preserve">Demiryolu Altyapı Faaliyetleri </t>
  </si>
  <si>
    <t xml:space="preserve">Demiryolu Sektörünün Geliştirilmesine İlişkin Faaliyetler </t>
  </si>
  <si>
    <t xml:space="preserve">Demiryolu Ulaşımına İlişkin Kamu Hizmet Yükümlülüğü </t>
  </si>
  <si>
    <t xml:space="preserve">Demiryolu İltisak Hatları ve Lojistik Merkezlerinin Altyapısının Geliştirilmesi </t>
  </si>
  <si>
    <t xml:space="preserve">Kent İçi Raylı Ulaşım Sistemlerinin Geliştirilmesi </t>
  </si>
  <si>
    <t xml:space="preserve">Deniz ve İçsular Seyrüseferi ile Çevre Güvenliğinin Artırılması </t>
  </si>
  <si>
    <t xml:space="preserve">Denizdibi Tarama Faaliyetleri </t>
  </si>
  <si>
    <t>UAYB,  ÇKİD  BÜTÇE ya da HARCAMA</t>
  </si>
  <si>
    <t xml:space="preserve">Bilgi: Karayolu taşımacılığının geliştirilmesi  </t>
  </si>
  <si>
    <t>Bilgi: Karayolu GM'ye Transferler *</t>
  </si>
  <si>
    <t>UAYB, TOPLAM BÜTÇE ya da HARCAMA</t>
  </si>
  <si>
    <t xml:space="preserve">UAYB, ÇKİD / TB % </t>
  </si>
  <si>
    <t xml:space="preserve">Bilgi: UAYB, KARAYOLLARI /TB % </t>
  </si>
  <si>
    <t xml:space="preserve"> Kaynak: Ulaştırma ve Altyapı Bakanlığı  Performans Programı, 2020 ve Faaliyet Raporu, 2019.                                                                                                            </t>
  </si>
  <si>
    <t>2023 Tahmin&gt;</t>
  </si>
  <si>
    <t>Çevre ve Temiz Üretime Yönelik Araştırma ve Geliştirme Faaliyetleri  ve Ödül Programı</t>
  </si>
  <si>
    <t xml:space="preserve">Raylı Ulaşım Teknolojilerine Yönelik Araştırma ve Geliştirme Faaliyetleri </t>
  </si>
  <si>
    <t>TÜBİTAK, ÇKİD BÜTÇE ya da HARCAMA</t>
  </si>
  <si>
    <t>TÜBİTAK, TOPLAM BÜTÇE ya da HARCAMA</t>
  </si>
  <si>
    <t>SAGE/ TB %</t>
  </si>
  <si>
    <t xml:space="preserve">Kaynak: TÜBİTAK, 2012,2018,  2019 ve 2020 Performans Programları, 2019 Faaliyet Raporu                                                                                                                                                                                                                                                              *  SAGE verileri ÇKİD harcamalarına dahil değildir. Karşılaştırma amacıyla tabloya konulmuştur.  </t>
  </si>
  <si>
    <t>ORMAN GENEL MÜDÜRLÜĞÜ 2020 PERFORMANS PROGRAMI, ÇKİD İLE İLGİLİ  PERFORMANS HEDEFLERİ, TL</t>
  </si>
  <si>
    <t xml:space="preserve">Not: OGM 2021 Perfomans Programında Yönetim Destek hedefleri ÇKİD ile ilgili harcama yapan birimlere dağıtılmıştır. Daha önceki yıllarda ayrı tutulan bu hedef, 2021 oranlarına bağlı kalarak geriye doğru düzeltilmiştir. </t>
  </si>
  <si>
    <t>TARIM VE ORMAN BAKANLIĞI  2020 PERFORMANS PROGRAMI, ÇKİD İLE İLGİLİ PERFORMANS HEDEFLERİ, TL</t>
  </si>
  <si>
    <t>ÇEVRE VE ŞEHİRCİLİK BAKANLIĞI 2020 PERFORMANS PROGRAMI,  ÇKİD  İLE İLGİLİ  PERFORMANS HEDEFLERİ, TL</t>
  </si>
  <si>
    <t>METEOROLOJİ GENEL MÜDÜRLÜĞÜ 2020 PERFORMANS PROGRAMI, ÇKİD İLE İLGİLİ   PERFORMANS HEDEFLERİ, TL</t>
  </si>
  <si>
    <t xml:space="preserve"> DEVLET SU İŞLERİ GENEL MÜDÜRLÜĞÜ 2020 PERFORMANS PROGRAMI, ÇKİD İLE İLGİLİ PERFORMANS HEDEFLERİ, TL</t>
  </si>
  <si>
    <t>DSİ, ÇKİD - (Hidrolik hariç)/ TB</t>
  </si>
  <si>
    <t>ÇKİD için Dolaylı Etkisi Olabilen Diğer Harcamalar</t>
  </si>
  <si>
    <t>ENERJİ VE TABİİ KAYNAKLAR  BAKANLIĞI  2020 ve 2021 YILI PERFORMANS PROGRAMI, ÇKİD İLE İLGİLİ  PERFORMANS HEDEFLERİ, TL</t>
  </si>
  <si>
    <t>ULAŞTIRMA VE ALTYAPI  BAKANLIĞI  2020 YILI PERFORMANS PROGRAMI ÇKİD İLE İLGİLİ PERFORMANS HEDEFLERİ, TL</t>
  </si>
  <si>
    <t>TÜBİTAK  2020 PERFORMANS PROGRAM  ÇKİD İLE İLGİLİ PERFORMANS HEDEFLERİ, TL</t>
  </si>
  <si>
    <t xml:space="preserve">Bilgi: Savunma Teknolojilerine Yönelik Araştırma ve Geliştirme Faaliyetleri (SAGE) </t>
  </si>
  <si>
    <t xml:space="preserve">TÜBİTAK, ÇKİD / TB  % </t>
  </si>
</sst>
</file>

<file path=xl/styles.xml><?xml version="1.0" encoding="utf-8"?>
<styleSheet xmlns="http://schemas.openxmlformats.org/spreadsheetml/2006/main">
  <fonts count="4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sz val="8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charset val="162"/>
      <scheme val="minor"/>
    </font>
    <font>
      <i/>
      <sz val="12"/>
      <color theme="1"/>
      <name val="Arial Narrow"/>
      <family val="2"/>
      <charset val="162"/>
    </font>
    <font>
      <b/>
      <sz val="14"/>
      <color rgb="FF000000"/>
      <name val="Arial Narrow"/>
      <family val="2"/>
      <charset val="162"/>
    </font>
    <font>
      <sz val="12"/>
      <color rgb="FF000000"/>
      <name val="Calibri"/>
      <family val="2"/>
      <scheme val="minor"/>
    </font>
    <font>
      <sz val="12"/>
      <color rgb="FF000000"/>
      <name val="Arial Narrow"/>
      <family val="2"/>
      <charset val="162"/>
    </font>
    <font>
      <b/>
      <sz val="12"/>
      <color rgb="FF000000"/>
      <name val="Arial Narrow"/>
      <family val="2"/>
      <charset val="162"/>
    </font>
    <font>
      <b/>
      <i/>
      <sz val="12"/>
      <color rgb="FFFF0000"/>
      <name val="Arial Narrow"/>
      <family val="2"/>
      <charset val="162"/>
    </font>
    <font>
      <b/>
      <sz val="12"/>
      <color rgb="FFFF0000"/>
      <name val="Arial Narrow"/>
      <family val="2"/>
      <charset val="162"/>
    </font>
    <font>
      <b/>
      <sz val="12"/>
      <name val="Arial Narrow"/>
      <family val="2"/>
      <charset val="162"/>
    </font>
    <font>
      <i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  <charset val="162"/>
    </font>
    <font>
      <sz val="10"/>
      <color theme="1"/>
      <name val="Arial Narrow"/>
      <family val="2"/>
    </font>
    <font>
      <sz val="10"/>
      <color theme="1"/>
      <name val="TimesNewRomanPSMT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  <charset val="162"/>
    </font>
    <font>
      <b/>
      <sz val="12"/>
      <color rgb="FF000000"/>
      <name val="Calibri"/>
      <family val="2"/>
      <scheme val="minor"/>
    </font>
    <font>
      <b/>
      <sz val="12"/>
      <color rgb="FF00B050"/>
      <name val="Arial Narrow"/>
      <family val="2"/>
    </font>
    <font>
      <sz val="12"/>
      <color rgb="FF00B050"/>
      <name val="Arial Narrow"/>
      <family val="2"/>
    </font>
    <font>
      <b/>
      <sz val="12"/>
      <color theme="4"/>
      <name val="Arial Narrow"/>
      <family val="2"/>
    </font>
    <font>
      <sz val="12"/>
      <color theme="4"/>
      <name val="Arial Narrow"/>
      <family val="2"/>
    </font>
    <font>
      <b/>
      <sz val="12"/>
      <color theme="4"/>
      <name val="Calibri"/>
      <family val="2"/>
      <scheme val="minor"/>
    </font>
    <font>
      <sz val="12"/>
      <color rgb="FFFF0000"/>
      <name val="Arial Narrow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Arial Narrow"/>
      <family val="2"/>
    </font>
    <font>
      <i/>
      <sz val="12"/>
      <color indexed="8"/>
      <name val="Arial Narrow"/>
      <family val="2"/>
    </font>
    <font>
      <i/>
      <sz val="12"/>
      <color theme="1"/>
      <name val="Calibri"/>
      <family val="2"/>
      <scheme val="minor"/>
    </font>
    <font>
      <sz val="12"/>
      <color theme="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i/>
      <sz val="12"/>
      <color rgb="FFFF0000"/>
      <name val="Arial Narrow"/>
      <family val="2"/>
      <charset val="162"/>
    </font>
    <font>
      <sz val="12"/>
      <color rgb="FFFF0000"/>
      <name val="Arial Narrow"/>
      <family val="2"/>
      <charset val="162"/>
    </font>
    <font>
      <sz val="12"/>
      <color rgb="FF00B050"/>
      <name val="Arial Narrow"/>
      <family val="2"/>
      <charset val="162"/>
    </font>
    <font>
      <sz val="12"/>
      <color theme="4"/>
      <name val="Arial Narrow"/>
      <family val="2"/>
      <charset val="162"/>
    </font>
    <font>
      <b/>
      <sz val="14"/>
      <color theme="1"/>
      <name val="Arial Narrow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6">
    <xf numFmtId="0" fontId="0" fillId="0" borderId="0" xfId="0"/>
    <xf numFmtId="0" fontId="4" fillId="3" borderId="2" xfId="0" applyFont="1" applyFill="1" applyBorder="1" applyAlignment="1">
      <alignment wrapText="1"/>
    </xf>
    <xf numFmtId="3" fontId="7" fillId="0" borderId="2" xfId="0" applyNumberFormat="1" applyFont="1" applyBorder="1"/>
    <xf numFmtId="0" fontId="0" fillId="2" borderId="0" xfId="0" applyFill="1"/>
    <xf numFmtId="3" fontId="9" fillId="0" borderId="2" xfId="0" applyNumberFormat="1" applyFont="1" applyBorder="1" applyAlignment="1">
      <alignment horizontal="right"/>
    </xf>
    <xf numFmtId="3" fontId="7" fillId="0" borderId="7" xfId="0" applyNumberFormat="1" applyFont="1" applyBorder="1"/>
    <xf numFmtId="0" fontId="4" fillId="3" borderId="6" xfId="0" applyFont="1" applyFill="1" applyBorder="1"/>
    <xf numFmtId="3" fontId="4" fillId="3" borderId="2" xfId="0" applyNumberFormat="1" applyFont="1" applyFill="1" applyBorder="1" applyAlignment="1">
      <alignment wrapText="1"/>
    </xf>
    <xf numFmtId="0" fontId="0" fillId="0" borderId="0" xfId="0" applyFont="1"/>
    <xf numFmtId="0" fontId="9" fillId="0" borderId="3" xfId="0" applyFont="1" applyBorder="1"/>
    <xf numFmtId="0" fontId="9" fillId="0" borderId="2" xfId="0" applyFont="1" applyBorder="1"/>
    <xf numFmtId="0" fontId="4" fillId="0" borderId="6" xfId="0" applyFont="1" applyFill="1" applyBorder="1"/>
    <xf numFmtId="3" fontId="4" fillId="0" borderId="2" xfId="0" applyNumberFormat="1" applyFont="1" applyFill="1" applyBorder="1" applyAlignment="1">
      <alignment wrapText="1"/>
    </xf>
    <xf numFmtId="0" fontId="0" fillId="4" borderId="0" xfId="0" applyFill="1"/>
    <xf numFmtId="0" fontId="9" fillId="4" borderId="3" xfId="0" applyFont="1" applyFill="1" applyBorder="1"/>
    <xf numFmtId="3" fontId="0" fillId="4" borderId="2" xfId="0" applyNumberFormat="1" applyFont="1" applyFill="1" applyBorder="1"/>
    <xf numFmtId="0" fontId="9" fillId="4" borderId="2" xfId="0" applyFont="1" applyFill="1" applyBorder="1"/>
    <xf numFmtId="3" fontId="7" fillId="4" borderId="2" xfId="0" applyNumberFormat="1" applyFont="1" applyFill="1" applyBorder="1"/>
    <xf numFmtId="3" fontId="7" fillId="4" borderId="4" xfId="0" applyNumberFormat="1" applyFont="1" applyFill="1" applyBorder="1"/>
    <xf numFmtId="0" fontId="0" fillId="4" borderId="1" xfId="0" applyFill="1" applyBorder="1"/>
    <xf numFmtId="3" fontId="7" fillId="0" borderId="4" xfId="0" applyNumberFormat="1" applyFont="1" applyBorder="1"/>
    <xf numFmtId="3" fontId="9" fillId="0" borderId="4" xfId="0" applyNumberFormat="1" applyFont="1" applyBorder="1" applyAlignment="1">
      <alignment horizontal="right"/>
    </xf>
    <xf numFmtId="3" fontId="7" fillId="0" borderId="8" xfId="0" applyNumberFormat="1" applyFont="1" applyBorder="1"/>
    <xf numFmtId="3" fontId="0" fillId="4" borderId="4" xfId="0" applyNumberFormat="1" applyFont="1" applyFill="1" applyBorder="1"/>
    <xf numFmtId="2" fontId="8" fillId="3" borderId="2" xfId="0" applyNumberFormat="1" applyFont="1" applyFill="1" applyBorder="1"/>
    <xf numFmtId="2" fontId="8" fillId="3" borderId="4" xfId="0" applyNumberFormat="1" applyFont="1" applyFill="1" applyBorder="1"/>
    <xf numFmtId="4" fontId="10" fillId="3" borderId="3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4" xfId="0" applyNumberFormat="1" applyFont="1" applyFill="1" applyBorder="1" applyAlignment="1">
      <alignment horizontal="right"/>
    </xf>
    <xf numFmtId="2" fontId="6" fillId="3" borderId="2" xfId="0" applyNumberFormat="1" applyFont="1" applyFill="1" applyBorder="1"/>
    <xf numFmtId="2" fontId="6" fillId="3" borderId="4" xfId="0" applyNumberFormat="1" applyFont="1" applyFill="1" applyBorder="1"/>
    <xf numFmtId="0" fontId="0" fillId="0" borderId="1" xfId="0" applyBorder="1"/>
    <xf numFmtId="0" fontId="0" fillId="0" borderId="5" xfId="0" applyBorder="1"/>
    <xf numFmtId="0" fontId="4" fillId="3" borderId="7" xfId="0" applyFont="1" applyFill="1" applyBorder="1" applyAlignment="1">
      <alignment wrapText="1"/>
    </xf>
    <xf numFmtId="2" fontId="4" fillId="3" borderId="7" xfId="0" applyNumberFormat="1" applyFont="1" applyFill="1" applyBorder="1" applyAlignment="1">
      <alignment wrapText="1"/>
    </xf>
    <xf numFmtId="2" fontId="4" fillId="3" borderId="8" xfId="0" applyNumberFormat="1" applyFont="1" applyFill="1" applyBorder="1" applyAlignment="1">
      <alignment wrapText="1"/>
    </xf>
    <xf numFmtId="0" fontId="3" fillId="4" borderId="4" xfId="0" applyFont="1" applyFill="1" applyBorder="1"/>
    <xf numFmtId="0" fontId="4" fillId="2" borderId="4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5" xfId="0" applyFill="1" applyBorder="1"/>
    <xf numFmtId="0" fontId="10" fillId="5" borderId="3" xfId="0" applyFont="1" applyFill="1" applyBorder="1"/>
    <xf numFmtId="0" fontId="6" fillId="5" borderId="3" xfId="0" applyFont="1" applyFill="1" applyBorder="1"/>
    <xf numFmtId="0" fontId="6" fillId="5" borderId="6" xfId="0" applyFont="1" applyFill="1" applyBorder="1"/>
    <xf numFmtId="0" fontId="11" fillId="5" borderId="3" xfId="0" applyFont="1" applyFill="1" applyBorder="1"/>
    <xf numFmtId="0" fontId="11" fillId="5" borderId="2" xfId="0" applyFont="1" applyFill="1" applyBorder="1"/>
    <xf numFmtId="0" fontId="10" fillId="5" borderId="2" xfId="0" applyFont="1" applyFill="1" applyBorder="1" applyAlignment="1">
      <alignment horizontal="left"/>
    </xf>
    <xf numFmtId="0" fontId="0" fillId="0" borderId="0" xfId="0"/>
    <xf numFmtId="0" fontId="0" fillId="0" borderId="0" xfId="0"/>
    <xf numFmtId="3" fontId="12" fillId="0" borderId="2" xfId="0" applyNumberFormat="1" applyFont="1" applyBorder="1"/>
    <xf numFmtId="3" fontId="13" fillId="0" borderId="2" xfId="0" applyNumberFormat="1" applyFont="1" applyBorder="1"/>
    <xf numFmtId="3" fontId="13" fillId="0" borderId="7" xfId="0" applyNumberFormat="1" applyFont="1" applyBorder="1"/>
    <xf numFmtId="2" fontId="4" fillId="3" borderId="2" xfId="0" applyNumberFormat="1" applyFont="1" applyFill="1" applyBorder="1" applyAlignment="1">
      <alignment wrapText="1"/>
    </xf>
    <xf numFmtId="0" fontId="14" fillId="7" borderId="4" xfId="0" applyFont="1" applyFill="1" applyBorder="1"/>
    <xf numFmtId="0" fontId="14" fillId="7" borderId="1" xfId="0" applyFont="1" applyFill="1" applyBorder="1"/>
    <xf numFmtId="0" fontId="15" fillId="7" borderId="1" xfId="0" applyFont="1" applyFill="1" applyBorder="1"/>
    <xf numFmtId="0" fontId="15" fillId="7" borderId="5" xfId="0" applyFont="1" applyFill="1" applyBorder="1"/>
    <xf numFmtId="0" fontId="0" fillId="4" borderId="5" xfId="0" applyFill="1" applyBorder="1"/>
    <xf numFmtId="0" fontId="16" fillId="0" borderId="3" xfId="0" applyFont="1" applyBorder="1"/>
    <xf numFmtId="0" fontId="16" fillId="0" borderId="10" xfId="0" applyFont="1" applyBorder="1" applyAlignment="1">
      <alignment wrapText="1"/>
    </xf>
    <xf numFmtId="0" fontId="16" fillId="8" borderId="0" xfId="0" applyFont="1" applyFill="1" applyAlignment="1">
      <alignment wrapText="1"/>
    </xf>
    <xf numFmtId="0" fontId="16" fillId="0" borderId="3" xfId="0" applyFont="1" applyBorder="1" applyAlignment="1">
      <alignment wrapText="1"/>
    </xf>
    <xf numFmtId="0" fontId="16" fillId="8" borderId="10" xfId="0" applyFont="1" applyFill="1" applyBorder="1" applyAlignment="1">
      <alignment wrapText="1"/>
    </xf>
    <xf numFmtId="3" fontId="16" fillId="0" borderId="3" xfId="0" applyNumberFormat="1" applyFont="1" applyBorder="1"/>
    <xf numFmtId="3" fontId="16" fillId="0" borderId="10" xfId="0" applyNumberFormat="1" applyFont="1" applyBorder="1"/>
    <xf numFmtId="3" fontId="16" fillId="0" borderId="5" xfId="0" applyNumberFormat="1" applyFont="1" applyBorder="1"/>
    <xf numFmtId="3" fontId="16" fillId="0" borderId="0" xfId="0" applyNumberFormat="1" applyFont="1"/>
    <xf numFmtId="3" fontId="16" fillId="0" borderId="11" xfId="0" applyNumberFormat="1" applyFont="1" applyBorder="1"/>
    <xf numFmtId="3" fontId="16" fillId="0" borderId="9" xfId="0" applyNumberFormat="1" applyFont="1" applyBorder="1"/>
    <xf numFmtId="3" fontId="16" fillId="0" borderId="2" xfId="0" applyNumberFormat="1" applyFont="1" applyBorder="1"/>
    <xf numFmtId="0" fontId="0" fillId="0" borderId="2" xfId="0" applyBorder="1"/>
    <xf numFmtId="0" fontId="0" fillId="0" borderId="4" xfId="0" applyBorder="1"/>
    <xf numFmtId="3" fontId="17" fillId="0" borderId="0" xfId="0" applyNumberFormat="1" applyFont="1" applyBorder="1"/>
    <xf numFmtId="0" fontId="22" fillId="0" borderId="0" xfId="0" applyFont="1"/>
    <xf numFmtId="0" fontId="0" fillId="0" borderId="0" xfId="0" applyBorder="1"/>
    <xf numFmtId="0" fontId="22" fillId="0" borderId="0" xfId="0" applyFont="1" applyBorder="1"/>
    <xf numFmtId="0" fontId="7" fillId="0" borderId="2" xfId="0" applyFont="1" applyBorder="1"/>
    <xf numFmtId="0" fontId="7" fillId="0" borderId="2" xfId="0" applyFont="1" applyFill="1" applyBorder="1"/>
    <xf numFmtId="3" fontId="7" fillId="0" borderId="2" xfId="0" applyNumberFormat="1" applyFont="1" applyFill="1" applyBorder="1"/>
    <xf numFmtId="4" fontId="7" fillId="0" borderId="2" xfId="0" applyNumberFormat="1" applyFont="1" applyBorder="1"/>
    <xf numFmtId="3" fontId="25" fillId="0" borderId="2" xfId="0" applyNumberFormat="1" applyFont="1" applyBorder="1"/>
    <xf numFmtId="3" fontId="26" fillId="0" borderId="2" xfId="0" applyNumberFormat="1" applyFont="1" applyBorder="1"/>
    <xf numFmtId="3" fontId="8" fillId="0" borderId="2" xfId="0" applyNumberFormat="1" applyFont="1" applyBorder="1"/>
    <xf numFmtId="3" fontId="8" fillId="0" borderId="2" xfId="0" applyNumberFormat="1" applyFont="1" applyFill="1" applyBorder="1"/>
    <xf numFmtId="4" fontId="0" fillId="4" borderId="4" xfId="0" applyNumberFormat="1" applyFont="1" applyFill="1" applyBorder="1"/>
    <xf numFmtId="4" fontId="0" fillId="4" borderId="1" xfId="0" applyNumberFormat="1" applyFont="1" applyFill="1" applyBorder="1"/>
    <xf numFmtId="3" fontId="7" fillId="4" borderId="1" xfId="0" applyNumberFormat="1" applyFont="1" applyFill="1" applyBorder="1"/>
    <xf numFmtId="3" fontId="7" fillId="4" borderId="5" xfId="0" applyNumberFormat="1" applyFont="1" applyFill="1" applyBorder="1"/>
    <xf numFmtId="0" fontId="7" fillId="0" borderId="12" xfId="0" applyFont="1" applyFill="1" applyBorder="1"/>
    <xf numFmtId="3" fontId="7" fillId="0" borderId="13" xfId="0" applyNumberFormat="1" applyFont="1" applyFill="1" applyBorder="1"/>
    <xf numFmtId="0" fontId="28" fillId="0" borderId="2" xfId="0" applyFont="1" applyBorder="1"/>
    <xf numFmtId="3" fontId="8" fillId="0" borderId="4" xfId="0" applyNumberFormat="1" applyFont="1" applyBorder="1"/>
    <xf numFmtId="0" fontId="29" fillId="4" borderId="6" xfId="0" applyFont="1" applyFill="1" applyBorder="1"/>
    <xf numFmtId="3" fontId="8" fillId="0" borderId="9" xfId="0" applyNumberFormat="1" applyFont="1" applyBorder="1"/>
    <xf numFmtId="0" fontId="7" fillId="4" borderId="10" xfId="0" applyFont="1" applyFill="1" applyBorder="1"/>
    <xf numFmtId="0" fontId="7" fillId="0" borderId="4" xfId="0" applyFont="1" applyBorder="1"/>
    <xf numFmtId="0" fontId="7" fillId="0" borderId="5" xfId="0" applyFont="1" applyBorder="1"/>
    <xf numFmtId="3" fontId="7" fillId="0" borderId="2" xfId="0" applyNumberFormat="1" applyFont="1" applyBorder="1" applyAlignment="1"/>
    <xf numFmtId="0" fontId="7" fillId="0" borderId="2" xfId="0" applyFont="1" applyBorder="1" applyAlignment="1"/>
    <xf numFmtId="3" fontId="30" fillId="0" borderId="2" xfId="0" applyNumberFormat="1" applyFont="1" applyBorder="1"/>
    <xf numFmtId="0" fontId="6" fillId="0" borderId="0" xfId="0" applyFont="1"/>
    <xf numFmtId="4" fontId="30" fillId="0" borderId="2" xfId="0" applyNumberFormat="1" applyFont="1" applyBorder="1"/>
    <xf numFmtId="3" fontId="31" fillId="0" borderId="2" xfId="0" applyNumberFormat="1" applyFont="1" applyFill="1" applyBorder="1"/>
    <xf numFmtId="3" fontId="31" fillId="0" borderId="2" xfId="0" applyNumberFormat="1" applyFont="1" applyBorder="1"/>
    <xf numFmtId="3" fontId="31" fillId="0" borderId="4" xfId="0" applyNumberFormat="1" applyFont="1" applyBorder="1"/>
    <xf numFmtId="3" fontId="31" fillId="0" borderId="5" xfId="0" applyNumberFormat="1" applyFont="1" applyBorder="1"/>
    <xf numFmtId="3" fontId="32" fillId="0" borderId="2" xfId="0" applyNumberFormat="1" applyFont="1" applyBorder="1"/>
    <xf numFmtId="0" fontId="32" fillId="0" borderId="2" xfId="0" applyFont="1" applyBorder="1"/>
    <xf numFmtId="3" fontId="31" fillId="0" borderId="0" xfId="0" applyNumberFormat="1" applyFont="1" applyBorder="1"/>
    <xf numFmtId="3" fontId="32" fillId="0" borderId="0" xfId="0" applyNumberFormat="1" applyFont="1" applyBorder="1"/>
    <xf numFmtId="4" fontId="31" fillId="0" borderId="5" xfId="0" applyNumberFormat="1" applyFont="1" applyBorder="1"/>
    <xf numFmtId="3" fontId="32" fillId="0" borderId="5" xfId="0" applyNumberFormat="1" applyFont="1" applyBorder="1"/>
    <xf numFmtId="3" fontId="32" fillId="0" borderId="1" xfId="0" applyNumberFormat="1" applyFont="1" applyBorder="1"/>
    <xf numFmtId="3" fontId="34" fillId="0" borderId="2" xfId="0" applyNumberFormat="1" applyFont="1" applyBorder="1"/>
    <xf numFmtId="3" fontId="34" fillId="0" borderId="2" xfId="0" applyNumberFormat="1" applyFont="1" applyBorder="1" applyAlignment="1"/>
    <xf numFmtId="3" fontId="34" fillId="0" borderId="4" xfId="0" applyNumberFormat="1" applyFont="1" applyBorder="1" applyAlignment="1"/>
    <xf numFmtId="3" fontId="34" fillId="0" borderId="5" xfId="0" applyNumberFormat="1" applyFont="1" applyBorder="1" applyAlignment="1"/>
    <xf numFmtId="3" fontId="34" fillId="0" borderId="2" xfId="0" applyNumberFormat="1" applyFont="1" applyFill="1" applyBorder="1"/>
    <xf numFmtId="3" fontId="34" fillId="0" borderId="0" xfId="0" applyNumberFormat="1" applyFont="1" applyFill="1" applyBorder="1"/>
    <xf numFmtId="0" fontId="29" fillId="4" borderId="4" xfId="0" applyFont="1" applyFill="1" applyBorder="1"/>
    <xf numFmtId="0" fontId="7" fillId="4" borderId="1" xfId="0" applyFont="1" applyFill="1" applyBorder="1"/>
    <xf numFmtId="0" fontId="3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32" fillId="0" borderId="0" xfId="0" applyFont="1" applyBorder="1"/>
    <xf numFmtId="3" fontId="7" fillId="0" borderId="0" xfId="0" applyNumberFormat="1" applyFont="1" applyBorder="1" applyAlignment="1"/>
    <xf numFmtId="3" fontId="7" fillId="0" borderId="0" xfId="0" applyNumberFormat="1" applyFont="1" applyBorder="1"/>
    <xf numFmtId="0" fontId="19" fillId="0" borderId="0" xfId="0" applyFont="1" applyBorder="1" applyAlignment="1"/>
    <xf numFmtId="3" fontId="19" fillId="0" borderId="0" xfId="0" applyNumberFormat="1" applyFont="1" applyBorder="1"/>
    <xf numFmtId="0" fontId="36" fillId="0" borderId="0" xfId="0" applyFont="1" applyBorder="1" applyAlignment="1"/>
    <xf numFmtId="3" fontId="36" fillId="0" borderId="0" xfId="0" applyNumberFormat="1" applyFont="1" applyBorder="1"/>
    <xf numFmtId="3" fontId="37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 applyBorder="1" applyAlignment="1"/>
    <xf numFmtId="0" fontId="29" fillId="4" borderId="0" xfId="0" applyFont="1" applyFill="1" applyBorder="1"/>
    <xf numFmtId="0" fontId="7" fillId="4" borderId="0" xfId="0" applyFont="1" applyFill="1" applyBorder="1"/>
    <xf numFmtId="3" fontId="7" fillId="4" borderId="0" xfId="0" applyNumberFormat="1" applyFont="1" applyFill="1" applyBorder="1"/>
    <xf numFmtId="0" fontId="8" fillId="0" borderId="2" xfId="0" applyFont="1" applyBorder="1"/>
    <xf numFmtId="0" fontId="29" fillId="0" borderId="2" xfId="0" applyFont="1" applyFill="1" applyBorder="1"/>
    <xf numFmtId="0" fontId="29" fillId="0" borderId="1" xfId="0" applyFont="1" applyFill="1" applyBorder="1"/>
    <xf numFmtId="0" fontId="23" fillId="4" borderId="4" xfId="0" applyFont="1" applyFill="1" applyBorder="1" applyAlignment="1"/>
    <xf numFmtId="0" fontId="8" fillId="4" borderId="1" xfId="0" applyFont="1" applyFill="1" applyBorder="1" applyAlignment="1"/>
    <xf numFmtId="0" fontId="7" fillId="4" borderId="5" xfId="0" applyFont="1" applyFill="1" applyBorder="1" applyAlignment="1"/>
    <xf numFmtId="0" fontId="7" fillId="4" borderId="1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/>
    <xf numFmtId="3" fontId="9" fillId="0" borderId="2" xfId="0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0" fontId="39" fillId="0" borderId="2" xfId="0" applyFont="1" applyBorder="1"/>
    <xf numFmtId="3" fontId="40" fillId="0" borderId="2" xfId="0" applyNumberFormat="1" applyFont="1" applyBorder="1" applyAlignment="1">
      <alignment horizontal="right"/>
    </xf>
    <xf numFmtId="3" fontId="40" fillId="4" borderId="4" xfId="0" applyNumberFormat="1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9" fillId="0" borderId="3" xfId="0" applyNumberFormat="1" applyFont="1" applyBorder="1"/>
    <xf numFmtId="3" fontId="19" fillId="0" borderId="4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3" fontId="7" fillId="0" borderId="3" xfId="0" applyNumberFormat="1" applyFont="1" applyBorder="1"/>
    <xf numFmtId="3" fontId="9" fillId="0" borderId="8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wrapText="1"/>
    </xf>
    <xf numFmtId="4" fontId="10" fillId="0" borderId="8" xfId="0" applyNumberFormat="1" applyFont="1" applyBorder="1" applyAlignment="1">
      <alignment horizontal="right"/>
    </xf>
    <xf numFmtId="0" fontId="7" fillId="4" borderId="4" xfId="0" applyFont="1" applyFill="1" applyBorder="1"/>
    <xf numFmtId="0" fontId="7" fillId="4" borderId="2" xfId="0" applyFont="1" applyFill="1" applyBorder="1"/>
    <xf numFmtId="0" fontId="36" fillId="0" borderId="2" xfId="0" applyFont="1" applyBorder="1"/>
    <xf numFmtId="3" fontId="36" fillId="0" borderId="2" xfId="0" applyNumberFormat="1" applyFont="1" applyBorder="1"/>
    <xf numFmtId="3" fontId="36" fillId="0" borderId="2" xfId="0" applyNumberFormat="1" applyFont="1" applyFill="1" applyBorder="1"/>
    <xf numFmtId="3" fontId="19" fillId="0" borderId="8" xfId="0" applyNumberFormat="1" applyFont="1" applyBorder="1"/>
    <xf numFmtId="3" fontId="19" fillId="0" borderId="7" xfId="0" applyNumberFormat="1" applyFont="1" applyFill="1" applyBorder="1"/>
    <xf numFmtId="3" fontId="19" fillId="0" borderId="7" xfId="0" applyNumberFormat="1" applyFont="1" applyBorder="1"/>
    <xf numFmtId="3" fontId="22" fillId="0" borderId="0" xfId="0" applyNumberFormat="1" applyFont="1"/>
    <xf numFmtId="3" fontId="22" fillId="0" borderId="2" xfId="0" applyNumberFormat="1" applyFont="1" applyBorder="1"/>
    <xf numFmtId="0" fontId="8" fillId="0" borderId="5" xfId="0" applyFont="1" applyBorder="1" applyAlignment="1">
      <alignment wrapText="1"/>
    </xf>
    <xf numFmtId="3" fontId="0" fillId="0" borderId="2" xfId="0" applyNumberFormat="1" applyBorder="1"/>
    <xf numFmtId="0" fontId="41" fillId="0" borderId="2" xfId="0" applyFont="1" applyBorder="1"/>
    <xf numFmtId="4" fontId="16" fillId="6" borderId="8" xfId="0" applyNumberFormat="1" applyFont="1" applyFill="1" applyBorder="1"/>
    <xf numFmtId="4" fontId="16" fillId="6" borderId="17" xfId="0" applyNumberFormat="1" applyFont="1" applyFill="1" applyBorder="1"/>
    <xf numFmtId="0" fontId="15" fillId="6" borderId="17" xfId="0" applyFont="1" applyFill="1" applyBorder="1"/>
    <xf numFmtId="0" fontId="21" fillId="6" borderId="17" xfId="0" applyFont="1" applyFill="1" applyBorder="1"/>
    <xf numFmtId="0" fontId="0" fillId="0" borderId="17" xfId="0" applyFont="1" applyBorder="1"/>
    <xf numFmtId="0" fontId="0" fillId="0" borderId="18" xfId="0" applyFont="1" applyBorder="1"/>
    <xf numFmtId="3" fontId="16" fillId="0" borderId="6" xfId="0" applyNumberFormat="1" applyFont="1" applyFill="1" applyBorder="1"/>
    <xf numFmtId="0" fontId="0" fillId="0" borderId="9" xfId="0" applyFont="1" applyBorder="1"/>
    <xf numFmtId="0" fontId="0" fillId="0" borderId="10" xfId="0" applyFont="1" applyBorder="1"/>
    <xf numFmtId="0" fontId="8" fillId="3" borderId="2" xfId="0" applyFont="1" applyFill="1" applyBorder="1"/>
    <xf numFmtId="3" fontId="8" fillId="3" borderId="2" xfId="0" applyNumberFormat="1" applyFont="1" applyFill="1" applyBorder="1"/>
    <xf numFmtId="3" fontId="8" fillId="3" borderId="2" xfId="0" applyNumberFormat="1" applyFont="1" applyFill="1" applyBorder="1" applyAlignment="1">
      <alignment wrapText="1"/>
    </xf>
    <xf numFmtId="3" fontId="8" fillId="3" borderId="7" xfId="0" applyNumberFormat="1" applyFont="1" applyFill="1" applyBorder="1" applyAlignment="1">
      <alignment wrapText="1"/>
    </xf>
    <xf numFmtId="4" fontId="18" fillId="3" borderId="7" xfId="0" applyNumberFormat="1" applyFont="1" applyFill="1" applyBorder="1"/>
    <xf numFmtId="4" fontId="20" fillId="3" borderId="7" xfId="0" applyNumberFormat="1" applyFont="1" applyFill="1" applyBorder="1"/>
    <xf numFmtId="4" fontId="17" fillId="3" borderId="7" xfId="0" applyNumberFormat="1" applyFont="1" applyFill="1" applyBorder="1"/>
    <xf numFmtId="3" fontId="17" fillId="3" borderId="3" xfId="0" applyNumberFormat="1" applyFont="1" applyFill="1" applyBorder="1"/>
    <xf numFmtId="3" fontId="17" fillId="3" borderId="2" xfId="0" applyNumberFormat="1" applyFont="1" applyFill="1" applyBorder="1"/>
    <xf numFmtId="3" fontId="42" fillId="0" borderId="2" xfId="0" applyNumberFormat="1" applyFont="1" applyBorder="1"/>
    <xf numFmtId="3" fontId="42" fillId="0" borderId="2" xfId="0" applyNumberFormat="1" applyFont="1" applyFill="1" applyBorder="1"/>
    <xf numFmtId="2" fontId="43" fillId="3" borderId="2" xfId="0" applyNumberFormat="1" applyFont="1" applyFill="1" applyBorder="1"/>
    <xf numFmtId="3" fontId="42" fillId="0" borderId="4" xfId="0" applyNumberFormat="1" applyFont="1" applyBorder="1"/>
    <xf numFmtId="3" fontId="8" fillId="3" borderId="4" xfId="0" applyNumberFormat="1" applyFont="1" applyFill="1" applyBorder="1"/>
    <xf numFmtId="4" fontId="8" fillId="3" borderId="2" xfId="0" applyNumberFormat="1" applyFont="1" applyFill="1" applyBorder="1"/>
    <xf numFmtId="3" fontId="33" fillId="3" borderId="2" xfId="0" applyNumberFormat="1" applyFont="1" applyFill="1" applyBorder="1"/>
    <xf numFmtId="3" fontId="33" fillId="3" borderId="5" xfId="0" applyNumberFormat="1" applyFont="1" applyFill="1" applyBorder="1"/>
    <xf numFmtId="2" fontId="35" fillId="3" borderId="2" xfId="0" applyNumberFormat="1" applyFont="1" applyFill="1" applyBorder="1"/>
    <xf numFmtId="3" fontId="8" fillId="3" borderId="3" xfId="0" applyNumberFormat="1" applyFont="1" applyFill="1" applyBorder="1"/>
    <xf numFmtId="4" fontId="10" fillId="3" borderId="7" xfId="0" applyNumberFormat="1" applyFont="1" applyFill="1" applyBorder="1" applyAlignment="1">
      <alignment horizontal="right"/>
    </xf>
    <xf numFmtId="3" fontId="44" fillId="0" borderId="2" xfId="0" applyNumberFormat="1" applyFont="1" applyBorder="1"/>
    <xf numFmtId="0" fontId="0" fillId="0" borderId="2" xfId="0" applyFont="1" applyBorder="1"/>
    <xf numFmtId="3" fontId="45" fillId="0" borderId="2" xfId="0" applyNumberFormat="1" applyFont="1" applyBorder="1"/>
    <xf numFmtId="3" fontId="16" fillId="0" borderId="6" xfId="0" applyNumberFormat="1" applyFont="1" applyBorder="1"/>
    <xf numFmtId="3" fontId="15" fillId="0" borderId="2" xfId="0" applyNumberFormat="1" applyFont="1" applyBorder="1"/>
    <xf numFmtId="3" fontId="46" fillId="0" borderId="2" xfId="0" applyNumberFormat="1" applyFont="1" applyFill="1" applyBorder="1"/>
    <xf numFmtId="3" fontId="46" fillId="0" borderId="5" xfId="0" applyNumberFormat="1" applyFont="1" applyBorder="1"/>
    <xf numFmtId="3" fontId="47" fillId="0" borderId="2" xfId="0" applyNumberFormat="1" applyFont="1" applyBorder="1"/>
    <xf numFmtId="3" fontId="47" fillId="0" borderId="2" xfId="0" applyNumberFormat="1" applyFont="1" applyBorder="1" applyAlignment="1"/>
    <xf numFmtId="3" fontId="7" fillId="0" borderId="2" xfId="0" applyNumberFormat="1" applyFont="1" applyBorder="1" applyAlignment="1">
      <alignment wrapText="1"/>
    </xf>
    <xf numFmtId="0" fontId="36" fillId="0" borderId="2" xfId="0" applyFont="1" applyFill="1" applyBorder="1"/>
    <xf numFmtId="2" fontId="36" fillId="0" borderId="2" xfId="0" applyNumberFormat="1" applyFont="1" applyBorder="1"/>
    <xf numFmtId="3" fontId="6" fillId="3" borderId="2" xfId="0" applyNumberFormat="1" applyFont="1" applyFill="1" applyBorder="1"/>
    <xf numFmtId="0" fontId="48" fillId="0" borderId="0" xfId="0" applyFont="1"/>
    <xf numFmtId="0" fontId="0" fillId="0" borderId="0" xfId="0"/>
    <xf numFmtId="0" fontId="23" fillId="0" borderId="4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0" fillId="0" borderId="0" xfId="0" applyBorder="1"/>
    <xf numFmtId="0" fontId="8" fillId="0" borderId="4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38" fillId="0" borderId="0" xfId="0" applyNumberFormat="1" applyFont="1" applyBorder="1"/>
    <xf numFmtId="0" fontId="23" fillId="0" borderId="14" xfId="0" applyFont="1" applyBorder="1" applyAlignment="1">
      <alignment wrapText="1"/>
    </xf>
    <xf numFmtId="0" fontId="23" fillId="0" borderId="15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0" fillId="0" borderId="9" xfId="0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0" fillId="0" borderId="0" xfId="0" applyNumberFormat="1"/>
    <xf numFmtId="0" fontId="0" fillId="0" borderId="0" xfId="0"/>
    <xf numFmtId="0" fontId="7" fillId="0" borderId="4" xfId="0" applyFont="1" applyFill="1" applyBorder="1" applyAlignment="1">
      <alignment wrapText="1"/>
    </xf>
    <xf numFmtId="0" fontId="7" fillId="0" borderId="5" xfId="0" applyFont="1" applyBorder="1" applyAlignment="1">
      <alignment wrapText="1"/>
    </xf>
  </cellXfs>
  <cellStyles count="51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220049</xdr:colOff>
      <xdr:row>0</xdr:row>
      <xdr:rowOff>0</xdr:rowOff>
    </xdr:to>
    <xdr:pic>
      <xdr:nvPicPr>
        <xdr:cNvPr id="3" name="Resim 2" descr="age120image580668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5600" y="3657600"/>
          <a:ext cx="18161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15</xdr:row>
      <xdr:rowOff>0</xdr:rowOff>
    </xdr:from>
    <xdr:ext cx="12700" cy="12700"/>
    <xdr:pic>
      <xdr:nvPicPr>
        <xdr:cNvPr id="4" name="Resim 3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50800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15</xdr:row>
      <xdr:rowOff>0</xdr:rowOff>
    </xdr:from>
    <xdr:to>
      <xdr:col>2</xdr:col>
      <xdr:colOff>12700</xdr:colOff>
      <xdr:row>15</xdr:row>
      <xdr:rowOff>12700</xdr:rowOff>
    </xdr:to>
    <xdr:pic>
      <xdr:nvPicPr>
        <xdr:cNvPr id="5" name="Resim 4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50800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12700</xdr:colOff>
      <xdr:row>15</xdr:row>
      <xdr:rowOff>12700</xdr:rowOff>
    </xdr:to>
    <xdr:pic>
      <xdr:nvPicPr>
        <xdr:cNvPr id="6" name="Resim 5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50800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12700</xdr:colOff>
      <xdr:row>15</xdr:row>
      <xdr:rowOff>12700</xdr:rowOff>
    </xdr:to>
    <xdr:pic>
      <xdr:nvPicPr>
        <xdr:cNvPr id="7" name="Resim 6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100" y="50800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20</xdr:row>
      <xdr:rowOff>0</xdr:rowOff>
    </xdr:from>
    <xdr:ext cx="12700" cy="12700"/>
    <xdr:pic>
      <xdr:nvPicPr>
        <xdr:cNvPr id="8" name="Resim 7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36068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27</xdr:row>
      <xdr:rowOff>0</xdr:rowOff>
    </xdr:from>
    <xdr:ext cx="12700" cy="12700"/>
    <xdr:pic>
      <xdr:nvPicPr>
        <xdr:cNvPr id="9" name="Resim 8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8200" y="59817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12700</xdr:colOff>
      <xdr:row>5</xdr:row>
      <xdr:rowOff>12700</xdr:rowOff>
    </xdr:to>
    <xdr:pic>
      <xdr:nvPicPr>
        <xdr:cNvPr id="2" name="Resim 1" descr="age57image162654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390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596900</xdr:colOff>
      <xdr:row>5</xdr:row>
      <xdr:rowOff>0</xdr:rowOff>
    </xdr:to>
    <xdr:pic>
      <xdr:nvPicPr>
        <xdr:cNvPr id="3" name="Resim 2" descr="age57image2391860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390650"/>
          <a:ext cx="5969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12700</xdr:colOff>
      <xdr:row>5</xdr:row>
      <xdr:rowOff>12700</xdr:rowOff>
    </xdr:to>
    <xdr:pic>
      <xdr:nvPicPr>
        <xdr:cNvPr id="4" name="Resim 3" descr="age57image162612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1390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25400</xdr:colOff>
      <xdr:row>5</xdr:row>
      <xdr:rowOff>0</xdr:rowOff>
    </xdr:from>
    <xdr:to>
      <xdr:col>5</xdr:col>
      <xdr:colOff>38100</xdr:colOff>
      <xdr:row>5</xdr:row>
      <xdr:rowOff>12700</xdr:rowOff>
    </xdr:to>
    <xdr:pic>
      <xdr:nvPicPr>
        <xdr:cNvPr id="5" name="Resim 4" descr="age57image162608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250" y="1390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12700</xdr:colOff>
      <xdr:row>5</xdr:row>
      <xdr:rowOff>12700</xdr:rowOff>
    </xdr:to>
    <xdr:pic>
      <xdr:nvPicPr>
        <xdr:cNvPr id="6" name="Resim 5" descr="age57image162591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1390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12700</xdr:colOff>
      <xdr:row>3</xdr:row>
      <xdr:rowOff>12700</xdr:rowOff>
    </xdr:to>
    <xdr:pic>
      <xdr:nvPicPr>
        <xdr:cNvPr id="7" name="Resim 6" descr="age58image162832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906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12700</xdr:colOff>
      <xdr:row>8</xdr:row>
      <xdr:rowOff>12700</xdr:rowOff>
    </xdr:to>
    <xdr:pic>
      <xdr:nvPicPr>
        <xdr:cNvPr id="8" name="Resim 7" descr="age58image16280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0002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12700</xdr:colOff>
      <xdr:row>4</xdr:row>
      <xdr:rowOff>12700</xdr:rowOff>
    </xdr:to>
    <xdr:pic>
      <xdr:nvPicPr>
        <xdr:cNvPr id="9" name="Resim 8" descr="age59image141986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19062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12700</xdr:colOff>
      <xdr:row>5</xdr:row>
      <xdr:rowOff>12700</xdr:rowOff>
    </xdr:to>
    <xdr:pic>
      <xdr:nvPicPr>
        <xdr:cNvPr id="10" name="Resim 9" descr="age61image268096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390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12700</xdr:colOff>
      <xdr:row>8</xdr:row>
      <xdr:rowOff>12700</xdr:rowOff>
    </xdr:to>
    <xdr:pic>
      <xdr:nvPicPr>
        <xdr:cNvPr id="11" name="Resim 10" descr="age61image247511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0002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12700</xdr:colOff>
      <xdr:row>8</xdr:row>
      <xdr:rowOff>12700</xdr:rowOff>
    </xdr:to>
    <xdr:pic>
      <xdr:nvPicPr>
        <xdr:cNvPr id="12" name="Resim 11" descr="age62image141713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0002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12700</xdr:colOff>
      <xdr:row>12</xdr:row>
      <xdr:rowOff>12700</xdr:rowOff>
    </xdr:to>
    <xdr:pic>
      <xdr:nvPicPr>
        <xdr:cNvPr id="13" name="Resim 12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8003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14" name="Resim 13" descr="age57image162654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8578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596900</xdr:colOff>
      <xdr:row>18</xdr:row>
      <xdr:rowOff>0</xdr:rowOff>
    </xdr:to>
    <xdr:pic>
      <xdr:nvPicPr>
        <xdr:cNvPr id="15" name="Resim 14" descr="age57image2391860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5857875"/>
          <a:ext cx="5969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12700</xdr:colOff>
      <xdr:row>18</xdr:row>
      <xdr:rowOff>12700</xdr:rowOff>
    </xdr:to>
    <xdr:pic>
      <xdr:nvPicPr>
        <xdr:cNvPr id="16" name="Resim 15" descr="age57image162612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58578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25400</xdr:colOff>
      <xdr:row>18</xdr:row>
      <xdr:rowOff>0</xdr:rowOff>
    </xdr:from>
    <xdr:to>
      <xdr:col>4</xdr:col>
      <xdr:colOff>38100</xdr:colOff>
      <xdr:row>18</xdr:row>
      <xdr:rowOff>12700</xdr:rowOff>
    </xdr:to>
    <xdr:pic>
      <xdr:nvPicPr>
        <xdr:cNvPr id="17" name="Resim 16" descr="age57image162608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6275" y="58578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12700</xdr:colOff>
      <xdr:row>18</xdr:row>
      <xdr:rowOff>12700</xdr:rowOff>
    </xdr:to>
    <xdr:pic>
      <xdr:nvPicPr>
        <xdr:cNvPr id="18" name="Resim 17" descr="age57image162591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58578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19" name="Resim 18" descr="age58image162832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45782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20" name="Resim 19" descr="age58image16280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64674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21" name="Resim 20" descr="age59image141986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6578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22" name="Resim 21" descr="age61image268096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58578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23" name="Resim 22" descr="age61image247511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64674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24" name="Resim 23" descr="age62image141713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64674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12700</xdr:colOff>
      <xdr:row>18</xdr:row>
      <xdr:rowOff>12700</xdr:rowOff>
    </xdr:to>
    <xdr:pic>
      <xdr:nvPicPr>
        <xdr:cNvPr id="25" name="Resim 24" descr="age62image141695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0675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838200</xdr:colOff>
      <xdr:row>18</xdr:row>
      <xdr:rowOff>0</xdr:rowOff>
    </xdr:to>
    <xdr:pic>
      <xdr:nvPicPr>
        <xdr:cNvPr id="2" name="Resim 1" descr="age116image70818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4019550"/>
          <a:ext cx="6858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838200</xdr:colOff>
      <xdr:row>23</xdr:row>
      <xdr:rowOff>0</xdr:rowOff>
    </xdr:to>
    <xdr:pic>
      <xdr:nvPicPr>
        <xdr:cNvPr id="3" name="Resim 2" descr="age116image70818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9858375"/>
          <a:ext cx="6858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12700</xdr:colOff>
      <xdr:row>8</xdr:row>
      <xdr:rowOff>12700</xdr:rowOff>
    </xdr:to>
    <xdr:pic>
      <xdr:nvPicPr>
        <xdr:cNvPr id="2" name="Resim 1" descr="age80image99620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1336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12700</xdr:colOff>
      <xdr:row>8</xdr:row>
      <xdr:rowOff>12700</xdr:rowOff>
    </xdr:to>
    <xdr:pic>
      <xdr:nvPicPr>
        <xdr:cNvPr id="3" name="Resim 2" descr="age80image79785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1336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25400</xdr:colOff>
      <xdr:row>8</xdr:row>
      <xdr:rowOff>0</xdr:rowOff>
    </xdr:from>
    <xdr:to>
      <xdr:col>3</xdr:col>
      <xdr:colOff>38100</xdr:colOff>
      <xdr:row>8</xdr:row>
      <xdr:rowOff>12700</xdr:rowOff>
    </xdr:to>
    <xdr:pic>
      <xdr:nvPicPr>
        <xdr:cNvPr id="4" name="Resim 3" descr="age80image79731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7275" y="213360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12700</xdr:colOff>
      <xdr:row>9</xdr:row>
      <xdr:rowOff>12700</xdr:rowOff>
    </xdr:to>
    <xdr:pic>
      <xdr:nvPicPr>
        <xdr:cNvPr id="5" name="Resim 4" descr="age80image58930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33362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12700</xdr:colOff>
      <xdr:row>9</xdr:row>
      <xdr:rowOff>12700</xdr:rowOff>
    </xdr:to>
    <xdr:pic>
      <xdr:nvPicPr>
        <xdr:cNvPr id="6" name="Resim 5" descr="age80image58424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33362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25400</xdr:colOff>
      <xdr:row>9</xdr:row>
      <xdr:rowOff>0</xdr:rowOff>
    </xdr:from>
    <xdr:to>
      <xdr:col>3</xdr:col>
      <xdr:colOff>38100</xdr:colOff>
      <xdr:row>9</xdr:row>
      <xdr:rowOff>12700</xdr:rowOff>
    </xdr:to>
    <xdr:pic>
      <xdr:nvPicPr>
        <xdr:cNvPr id="7" name="Resim 6" descr="age80image78830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7275" y="233362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12700</xdr:colOff>
      <xdr:row>10</xdr:row>
      <xdr:rowOff>12700</xdr:rowOff>
    </xdr:to>
    <xdr:pic>
      <xdr:nvPicPr>
        <xdr:cNvPr id="8" name="Resim 7" descr="age80image79009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533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12700</xdr:colOff>
      <xdr:row>10</xdr:row>
      <xdr:rowOff>12700</xdr:rowOff>
    </xdr:to>
    <xdr:pic>
      <xdr:nvPicPr>
        <xdr:cNvPr id="9" name="Resim 8" descr="age80image583539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2533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25400</xdr:colOff>
      <xdr:row>10</xdr:row>
      <xdr:rowOff>0</xdr:rowOff>
    </xdr:from>
    <xdr:to>
      <xdr:col>3</xdr:col>
      <xdr:colOff>38100</xdr:colOff>
      <xdr:row>10</xdr:row>
      <xdr:rowOff>12700</xdr:rowOff>
    </xdr:to>
    <xdr:pic>
      <xdr:nvPicPr>
        <xdr:cNvPr id="10" name="Resim 9" descr="age80image58385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7275" y="25336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774700</xdr:colOff>
      <xdr:row>14</xdr:row>
      <xdr:rowOff>12700</xdr:rowOff>
    </xdr:from>
    <xdr:to>
      <xdr:col>0</xdr:col>
      <xdr:colOff>835025</xdr:colOff>
      <xdr:row>14</xdr:row>
      <xdr:rowOff>114300</xdr:rowOff>
    </xdr:to>
    <xdr:pic>
      <xdr:nvPicPr>
        <xdr:cNvPr id="11" name="Resim 10" descr="age107image121393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3336925"/>
          <a:ext cx="241300" cy="1016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12700</xdr:colOff>
      <xdr:row>6</xdr:row>
      <xdr:rowOff>12700</xdr:rowOff>
    </xdr:to>
    <xdr:pic>
      <xdr:nvPicPr>
        <xdr:cNvPr id="12" name="Resim 11" descr="age80image58732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6</xdr:row>
      <xdr:rowOff>0</xdr:rowOff>
    </xdr:from>
    <xdr:to>
      <xdr:col>0</xdr:col>
      <xdr:colOff>38100</xdr:colOff>
      <xdr:row>6</xdr:row>
      <xdr:rowOff>12700</xdr:rowOff>
    </xdr:to>
    <xdr:pic>
      <xdr:nvPicPr>
        <xdr:cNvPr id="13" name="Resim 12" descr="age80image79737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733550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12700</xdr:colOff>
      <xdr:row>7</xdr:row>
      <xdr:rowOff>12700</xdr:rowOff>
    </xdr:to>
    <xdr:pic>
      <xdr:nvPicPr>
        <xdr:cNvPr id="14" name="Resim 13" descr="age80image78899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35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7</xdr:row>
      <xdr:rowOff>0</xdr:rowOff>
    </xdr:from>
    <xdr:to>
      <xdr:col>0</xdr:col>
      <xdr:colOff>38100</xdr:colOff>
      <xdr:row>7</xdr:row>
      <xdr:rowOff>12700</xdr:rowOff>
    </xdr:to>
    <xdr:pic>
      <xdr:nvPicPr>
        <xdr:cNvPr id="15" name="Resim 14" descr="age80image78674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93357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1041400</xdr:colOff>
      <xdr:row>8</xdr:row>
      <xdr:rowOff>0</xdr:rowOff>
    </xdr:to>
    <xdr:pic>
      <xdr:nvPicPr>
        <xdr:cNvPr id="2" name="Resim 1" descr="age115image121212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257425"/>
          <a:ext cx="1450975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673100</xdr:colOff>
      <xdr:row>9</xdr:row>
      <xdr:rowOff>0</xdr:rowOff>
    </xdr:to>
    <xdr:pic>
      <xdr:nvPicPr>
        <xdr:cNvPr id="3" name="Resim 2" descr="age115image1212144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457450"/>
          <a:ext cx="6731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1041400</xdr:colOff>
      <xdr:row>18</xdr:row>
      <xdr:rowOff>0</xdr:rowOff>
    </xdr:to>
    <xdr:pic>
      <xdr:nvPicPr>
        <xdr:cNvPr id="4" name="Resim 3" descr="age115image121212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7886700"/>
          <a:ext cx="1450975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673100</xdr:colOff>
      <xdr:row>18</xdr:row>
      <xdr:rowOff>0</xdr:rowOff>
    </xdr:to>
    <xdr:pic>
      <xdr:nvPicPr>
        <xdr:cNvPr id="5" name="Resim 4" descr="age115image1212144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8086725"/>
          <a:ext cx="6731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736600</xdr:colOff>
      <xdr:row>10</xdr:row>
      <xdr:rowOff>0</xdr:rowOff>
    </xdr:to>
    <xdr:pic>
      <xdr:nvPicPr>
        <xdr:cNvPr id="2" name="Resim 1" descr="age110image92263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7275" y="2409825"/>
          <a:ext cx="73660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12700</xdr:colOff>
      <xdr:row>10</xdr:row>
      <xdr:rowOff>12700</xdr:rowOff>
    </xdr:to>
    <xdr:pic>
      <xdr:nvPicPr>
        <xdr:cNvPr id="3" name="Resim 2" descr="age110image58851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2409825"/>
          <a:ext cx="12700" cy="127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N48"/>
  <sheetViews>
    <sheetView topLeftCell="B19" zoomScale="101" workbookViewId="0">
      <selection activeCell="C27" sqref="C27"/>
    </sheetView>
  </sheetViews>
  <sheetFormatPr defaultColWidth="11" defaultRowHeight="15.75"/>
  <cols>
    <col min="2" max="2" width="78.125" customWidth="1"/>
    <col min="3" max="3" width="16" customWidth="1"/>
    <col min="4" max="4" width="16.875" customWidth="1"/>
    <col min="5" max="5" width="14.875" customWidth="1"/>
    <col min="6" max="8" width="16.875" customWidth="1"/>
    <col min="9" max="9" width="14.5" customWidth="1"/>
  </cols>
  <sheetData>
    <row r="1" spans="2:8" ht="42.95" customHeight="1">
      <c r="B1" s="38" t="s">
        <v>35</v>
      </c>
      <c r="C1" s="39"/>
      <c r="D1" s="39"/>
      <c r="E1" s="39"/>
      <c r="F1" s="39"/>
      <c r="G1" s="40"/>
      <c r="H1" s="41"/>
    </row>
    <row r="2" spans="2:8" ht="26.1" customHeight="1">
      <c r="B2" s="42" t="s">
        <v>23</v>
      </c>
      <c r="C2" s="43" t="s">
        <v>9</v>
      </c>
      <c r="D2" s="43" t="s">
        <v>10</v>
      </c>
      <c r="E2" s="44" t="s">
        <v>11</v>
      </c>
      <c r="F2" s="45" t="s">
        <v>32</v>
      </c>
      <c r="G2" s="45" t="s">
        <v>12</v>
      </c>
      <c r="H2" s="45" t="s">
        <v>31</v>
      </c>
    </row>
    <row r="3" spans="2:8" ht="23.1" customHeight="1">
      <c r="B3" s="9" t="s">
        <v>0</v>
      </c>
      <c r="C3" s="2">
        <v>812714400</v>
      </c>
      <c r="D3" s="2">
        <v>390718113</v>
      </c>
      <c r="E3" s="2">
        <v>985127850</v>
      </c>
      <c r="F3" s="2">
        <v>1106974000</v>
      </c>
      <c r="G3" s="20">
        <v>1151904000</v>
      </c>
      <c r="H3" s="2">
        <v>1275704000</v>
      </c>
    </row>
    <row r="4" spans="2:8" ht="23.1" customHeight="1">
      <c r="B4" s="10" t="s">
        <v>1</v>
      </c>
      <c r="C4" s="2">
        <v>2573286000</v>
      </c>
      <c r="D4" s="2">
        <v>7312717832</v>
      </c>
      <c r="E4" s="2">
        <v>2827733000</v>
      </c>
      <c r="F4" s="2">
        <v>3378164000</v>
      </c>
      <c r="G4" s="20">
        <v>3555731000</v>
      </c>
      <c r="H4" s="2">
        <v>3827952000</v>
      </c>
    </row>
    <row r="5" spans="2:8" ht="42" customHeight="1">
      <c r="B5" s="6" t="s">
        <v>37</v>
      </c>
      <c r="C5" s="24">
        <f>(C3/C4)*100</f>
        <v>31.582746729279215</v>
      </c>
      <c r="D5" s="24">
        <f t="shared" ref="D5:H5" si="0">(D3/D4)*100</f>
        <v>5.3429945196332032</v>
      </c>
      <c r="E5" s="25">
        <f t="shared" si="0"/>
        <v>34.838078771934974</v>
      </c>
      <c r="F5" s="25">
        <f t="shared" si="0"/>
        <v>32.76850975855524</v>
      </c>
      <c r="G5" s="25">
        <f t="shared" si="0"/>
        <v>32.395701474605367</v>
      </c>
      <c r="H5" s="24">
        <f t="shared" si="0"/>
        <v>33.326018717058105</v>
      </c>
    </row>
    <row r="6" spans="2:8" ht="21" customHeight="1">
      <c r="B6" s="42" t="s">
        <v>24</v>
      </c>
      <c r="C6" s="43" t="s">
        <v>9</v>
      </c>
      <c r="D6" s="43" t="s">
        <v>10</v>
      </c>
      <c r="E6" s="44" t="s">
        <v>11</v>
      </c>
      <c r="F6" s="45" t="s">
        <v>32</v>
      </c>
      <c r="G6" s="46" t="s">
        <v>12</v>
      </c>
      <c r="H6" s="46" t="s">
        <v>31</v>
      </c>
    </row>
    <row r="7" spans="2:8" s="48" customFormat="1" ht="21" customHeight="1">
      <c r="B7" s="9" t="s">
        <v>34</v>
      </c>
      <c r="C7" s="50">
        <v>571206000</v>
      </c>
      <c r="D7" s="50">
        <v>342544025</v>
      </c>
      <c r="E7" s="50">
        <v>634503850</v>
      </c>
      <c r="F7" s="50">
        <v>864426000</v>
      </c>
      <c r="G7" s="50">
        <v>988794000</v>
      </c>
      <c r="H7" s="50">
        <v>902713000</v>
      </c>
    </row>
    <row r="8" spans="2:8" s="48" customFormat="1" ht="21" customHeight="1">
      <c r="B8" s="9" t="s">
        <v>33</v>
      </c>
      <c r="C8" s="50">
        <v>2402141000</v>
      </c>
      <c r="D8" s="50">
        <v>1480923622</v>
      </c>
      <c r="E8" s="50">
        <v>2546243780</v>
      </c>
      <c r="F8" s="50">
        <v>3490896000</v>
      </c>
      <c r="G8" s="50">
        <v>3749067000</v>
      </c>
      <c r="H8" s="50">
        <v>4029064000</v>
      </c>
    </row>
    <row r="9" spans="2:8" s="48" customFormat="1" ht="21" customHeight="1">
      <c r="B9" s="9" t="s">
        <v>36</v>
      </c>
      <c r="C9" s="50">
        <v>2973347000</v>
      </c>
      <c r="D9" s="50">
        <v>1823467647</v>
      </c>
      <c r="E9" s="50">
        <v>3180747630</v>
      </c>
      <c r="F9" s="50">
        <v>4355322000</v>
      </c>
      <c r="G9" s="50">
        <v>4737861000</v>
      </c>
      <c r="H9" s="50">
        <v>4931777000</v>
      </c>
    </row>
    <row r="10" spans="2:8" ht="21.95" customHeight="1">
      <c r="B10" s="16" t="s">
        <v>13</v>
      </c>
      <c r="C10" s="18">
        <v>23711895000</v>
      </c>
      <c r="D10" s="18">
        <v>26902486847</v>
      </c>
      <c r="E10" s="18">
        <v>30228178000</v>
      </c>
      <c r="F10" s="17">
        <v>32147001000</v>
      </c>
      <c r="G10" s="17">
        <v>34239150000</v>
      </c>
      <c r="H10" s="17">
        <v>36350891000</v>
      </c>
    </row>
    <row r="11" spans="2:8" s="48" customFormat="1" ht="37.5" customHeight="1">
      <c r="B11" s="6" t="s">
        <v>38</v>
      </c>
      <c r="C11" s="24">
        <f>(C7/C10)*100</f>
        <v>2.4089428533653678</v>
      </c>
      <c r="D11" s="24">
        <f t="shared" ref="D11:H11" si="1">(D7/D10)*100</f>
        <v>1.273280150448985</v>
      </c>
      <c r="E11" s="24">
        <f t="shared" si="1"/>
        <v>2.0990476170942225</v>
      </c>
      <c r="F11" s="24">
        <f t="shared" si="1"/>
        <v>2.6889786702031704</v>
      </c>
      <c r="G11" s="24">
        <f t="shared" si="1"/>
        <v>2.8879046354830651</v>
      </c>
      <c r="H11" s="24">
        <f t="shared" si="1"/>
        <v>2.4833311513602236</v>
      </c>
    </row>
    <row r="12" spans="2:8" ht="42.95" customHeight="1">
      <c r="B12" s="6" t="s">
        <v>39</v>
      </c>
      <c r="C12" s="24">
        <f>(C9/C10)*100</f>
        <v>12.539474386167788</v>
      </c>
      <c r="D12" s="24">
        <f t="shared" ref="D12:H12" si="2">(D9/D10)*100</f>
        <v>6.7780635201884394</v>
      </c>
      <c r="E12" s="24">
        <f t="shared" si="2"/>
        <v>10.522458978506744</v>
      </c>
      <c r="F12" s="24">
        <f t="shared" si="2"/>
        <v>13.548144039937037</v>
      </c>
      <c r="G12" s="24">
        <f t="shared" si="2"/>
        <v>13.837554378540354</v>
      </c>
      <c r="H12" s="24">
        <f t="shared" si="2"/>
        <v>13.56714199935292</v>
      </c>
    </row>
    <row r="13" spans="2:8" ht="24.95" customHeight="1">
      <c r="B13" s="42" t="s">
        <v>25</v>
      </c>
      <c r="C13" s="43" t="s">
        <v>9</v>
      </c>
      <c r="D13" s="43" t="s">
        <v>10</v>
      </c>
      <c r="E13" s="44" t="s">
        <v>11</v>
      </c>
      <c r="F13" s="45" t="s">
        <v>32</v>
      </c>
      <c r="G13" s="46" t="s">
        <v>12</v>
      </c>
      <c r="H13" s="46" t="s">
        <v>31</v>
      </c>
    </row>
    <row r="14" spans="2:8" ht="21.95" customHeight="1">
      <c r="B14" s="9" t="s">
        <v>14</v>
      </c>
      <c r="C14" s="2">
        <v>6705055500</v>
      </c>
      <c r="D14" s="2">
        <v>5904348881.8000002</v>
      </c>
      <c r="E14" s="20">
        <v>9103122000</v>
      </c>
      <c r="F14" s="2">
        <v>18558575000</v>
      </c>
      <c r="G14" s="2">
        <v>18428383000</v>
      </c>
      <c r="H14" s="2">
        <v>22390000000</v>
      </c>
    </row>
    <row r="15" spans="2:8" ht="21.95" customHeight="1">
      <c r="B15" s="9" t="s">
        <v>16</v>
      </c>
      <c r="C15" s="4">
        <v>4905859530</v>
      </c>
      <c r="D15" s="4">
        <v>4174051102.8000002</v>
      </c>
      <c r="E15" s="21">
        <v>6965133430</v>
      </c>
      <c r="F15" s="2">
        <v>14586607000</v>
      </c>
      <c r="G15" s="2">
        <v>14608731000</v>
      </c>
      <c r="H15" s="2">
        <v>17833537000</v>
      </c>
    </row>
    <row r="16" spans="2:8" ht="21.95" customHeight="1">
      <c r="B16" s="10" t="s">
        <v>15</v>
      </c>
      <c r="C16" s="2">
        <v>9206045000</v>
      </c>
      <c r="D16" s="2">
        <v>11689956678</v>
      </c>
      <c r="E16" s="20">
        <v>9454219000</v>
      </c>
      <c r="F16" s="2">
        <v>18730949000</v>
      </c>
      <c r="G16" s="2">
        <v>18612244000</v>
      </c>
      <c r="H16" s="2">
        <v>22584602000</v>
      </c>
    </row>
    <row r="17" spans="1:196" ht="30.95" customHeight="1">
      <c r="B17" s="6" t="s">
        <v>40</v>
      </c>
      <c r="C17" s="26">
        <f t="shared" ref="C17:E17" si="3">C14/C16*100</f>
        <v>72.833181892984442</v>
      </c>
      <c r="D17" s="26">
        <f t="shared" si="3"/>
        <v>50.507876499762681</v>
      </c>
      <c r="E17" s="27">
        <f t="shared" si="3"/>
        <v>96.286345810267349</v>
      </c>
      <c r="F17" s="27">
        <f t="shared" ref="F17:H17" si="4">F14/F16*100</f>
        <v>99.079736963674407</v>
      </c>
      <c r="G17" s="27">
        <f t="shared" si="4"/>
        <v>99.012150281287944</v>
      </c>
      <c r="H17" s="28">
        <f t="shared" si="4"/>
        <v>99.138342132396218</v>
      </c>
    </row>
    <row r="18" spans="1:196" ht="30.95" customHeight="1">
      <c r="B18" s="6" t="s">
        <v>41</v>
      </c>
      <c r="C18" s="26">
        <f t="shared" ref="C18:E18" si="5">(C15/C16)*100</f>
        <v>53.289545401961426</v>
      </c>
      <c r="D18" s="26">
        <f t="shared" si="5"/>
        <v>35.706300868123712</v>
      </c>
      <c r="E18" s="27">
        <f t="shared" si="5"/>
        <v>73.672224326514964</v>
      </c>
      <c r="F18" s="27">
        <f t="shared" ref="F18:H18" si="6">(F15/F16)*100</f>
        <v>77.874361838260313</v>
      </c>
      <c r="G18" s="27">
        <f t="shared" si="6"/>
        <v>78.489896221003761</v>
      </c>
      <c r="H18" s="28">
        <f t="shared" si="6"/>
        <v>78.96325558449071</v>
      </c>
    </row>
    <row r="19" spans="1:196" ht="24" customHeight="1">
      <c r="B19" s="47" t="s">
        <v>26</v>
      </c>
      <c r="C19" s="43" t="s">
        <v>9</v>
      </c>
      <c r="D19" s="43" t="s">
        <v>10</v>
      </c>
      <c r="E19" s="44" t="s">
        <v>11</v>
      </c>
      <c r="F19" s="45" t="s">
        <v>32</v>
      </c>
      <c r="G19" s="46" t="s">
        <v>12</v>
      </c>
      <c r="H19" s="46" t="s">
        <v>31</v>
      </c>
    </row>
    <row r="20" spans="1:196" s="3" customFormat="1" ht="24" customHeight="1">
      <c r="A20"/>
      <c r="B20" s="14" t="s">
        <v>2</v>
      </c>
      <c r="C20" s="17">
        <v>188037000</v>
      </c>
      <c r="D20" s="17">
        <v>291864623.10000002</v>
      </c>
      <c r="E20" s="18">
        <v>390737000</v>
      </c>
      <c r="F20" s="17">
        <v>473576500</v>
      </c>
      <c r="G20" s="18">
        <v>491734000</v>
      </c>
      <c r="H20" s="17">
        <v>516887000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</row>
    <row r="21" spans="1:196" s="3" customFormat="1" ht="24" customHeight="1">
      <c r="A21"/>
      <c r="B21" s="16" t="s">
        <v>3</v>
      </c>
      <c r="C21" s="17">
        <v>416750000</v>
      </c>
      <c r="D21" s="17">
        <v>431257706</v>
      </c>
      <c r="E21" s="18">
        <v>452401000</v>
      </c>
      <c r="F21" s="17">
        <v>541018000</v>
      </c>
      <c r="G21" s="18">
        <v>564119000</v>
      </c>
      <c r="H21" s="17">
        <v>594776000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</row>
    <row r="22" spans="1:196" s="3" customFormat="1" ht="41.1" customHeight="1">
      <c r="A22"/>
      <c r="B22" s="6" t="s">
        <v>42</v>
      </c>
      <c r="C22" s="28">
        <f t="shared" ref="C22:H22" si="7">(C20/C21)*100</f>
        <v>45.119856028794239</v>
      </c>
      <c r="D22" s="28">
        <f t="shared" si="7"/>
        <v>67.677543853558419</v>
      </c>
      <c r="E22" s="29">
        <f t="shared" si="7"/>
        <v>86.369614567607059</v>
      </c>
      <c r="F22" s="29">
        <f t="shared" si="7"/>
        <v>87.534333423287208</v>
      </c>
      <c r="G22" s="29">
        <f t="shared" si="7"/>
        <v>87.168487499977843</v>
      </c>
      <c r="H22" s="28">
        <f t="shared" si="7"/>
        <v>86.904481687223424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</row>
    <row r="23" spans="1:196" s="3" customFormat="1" ht="27" customHeight="1">
      <c r="A23"/>
      <c r="B23" s="47" t="s">
        <v>27</v>
      </c>
      <c r="C23" s="43" t="s">
        <v>9</v>
      </c>
      <c r="D23" s="43" t="s">
        <v>10</v>
      </c>
      <c r="E23" s="44" t="s">
        <v>11</v>
      </c>
      <c r="F23" s="45" t="s">
        <v>32</v>
      </c>
      <c r="G23" s="46" t="s">
        <v>12</v>
      </c>
      <c r="H23" s="46" t="s">
        <v>31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</row>
    <row r="24" spans="1:196" ht="18.95" customHeight="1">
      <c r="B24" s="9" t="s">
        <v>17</v>
      </c>
      <c r="C24" s="2">
        <v>1345000000</v>
      </c>
      <c r="D24" s="2">
        <v>1343054756</v>
      </c>
      <c r="E24" s="20">
        <v>1404962000</v>
      </c>
      <c r="F24" s="20">
        <v>1643805000</v>
      </c>
      <c r="G24" s="20">
        <v>1742432000</v>
      </c>
      <c r="H24" s="2">
        <f>SUM(H18:H23)</f>
        <v>1111663165.8677373</v>
      </c>
      <c r="I24" s="8"/>
    </row>
    <row r="25" spans="1:196" ht="18.95" customHeight="1">
      <c r="B25" s="10" t="s">
        <v>18</v>
      </c>
      <c r="C25" s="5">
        <v>4850000000</v>
      </c>
      <c r="D25" s="5">
        <v>5708003961</v>
      </c>
      <c r="E25" s="22">
        <v>6400000000</v>
      </c>
      <c r="F25" s="20">
        <v>7500000000</v>
      </c>
      <c r="G25" s="20">
        <v>7950000000</v>
      </c>
      <c r="H25" s="2">
        <v>8427000000</v>
      </c>
      <c r="I25" s="48"/>
    </row>
    <row r="26" spans="1:196" ht="47.1" customHeight="1">
      <c r="B26" s="6" t="s">
        <v>43</v>
      </c>
      <c r="C26" s="30">
        <f t="shared" ref="C26:H26" si="8">(C24/C25)*100</f>
        <v>27.731958762886599</v>
      </c>
      <c r="D26" s="30">
        <f t="shared" si="8"/>
        <v>23.529324176655035</v>
      </c>
      <c r="E26" s="31">
        <f t="shared" si="8"/>
        <v>21.95253125</v>
      </c>
      <c r="F26" s="31">
        <f t="shared" si="8"/>
        <v>21.917400000000001</v>
      </c>
      <c r="G26" s="31">
        <f t="shared" si="8"/>
        <v>21.91738364779874</v>
      </c>
      <c r="H26" s="30">
        <f t="shared" si="8"/>
        <v>13.191683468229943</v>
      </c>
      <c r="I26" s="48"/>
    </row>
    <row r="27" spans="1:196" ht="24.95" customHeight="1">
      <c r="B27" s="9" t="s">
        <v>20</v>
      </c>
      <c r="C27" s="51">
        <v>2389750609.208868</v>
      </c>
      <c r="D27" s="51">
        <v>1194875304.604434</v>
      </c>
      <c r="E27" s="51">
        <v>2959856000</v>
      </c>
      <c r="F27" s="2">
        <v>3231150000</v>
      </c>
      <c r="G27" s="2">
        <v>3366137000</v>
      </c>
      <c r="H27" s="2">
        <v>3687796000</v>
      </c>
      <c r="I27" s="48"/>
    </row>
    <row r="28" spans="1:196" ht="24.95" customHeight="1">
      <c r="B28" s="10" t="s">
        <v>21</v>
      </c>
      <c r="C28" s="52">
        <v>3310410000</v>
      </c>
      <c r="D28" s="52">
        <v>3494632038</v>
      </c>
      <c r="E28" s="51">
        <v>3484151000</v>
      </c>
      <c r="F28" s="2">
        <v>4205954000</v>
      </c>
      <c r="G28" s="2">
        <v>4398981000</v>
      </c>
      <c r="H28" s="2">
        <v>4767487000</v>
      </c>
    </row>
    <row r="29" spans="1:196" ht="42.95" customHeight="1">
      <c r="B29" s="6" t="s">
        <v>44</v>
      </c>
      <c r="C29" s="30">
        <f t="shared" ref="C29:H29" si="9">(C27/C28)*100</f>
        <v>72.188961766333108</v>
      </c>
      <c r="D29" s="30">
        <f t="shared" si="9"/>
        <v>34.191734397543861</v>
      </c>
      <c r="E29" s="31">
        <f t="shared" si="9"/>
        <v>84.952001219235328</v>
      </c>
      <c r="F29" s="31">
        <f t="shared" si="9"/>
        <v>76.823236773393148</v>
      </c>
      <c r="G29" s="31">
        <f t="shared" si="9"/>
        <v>76.520835166144167</v>
      </c>
      <c r="H29" s="30">
        <f t="shared" si="9"/>
        <v>77.353037354899968</v>
      </c>
    </row>
    <row r="30" spans="1:196" ht="27" customHeight="1">
      <c r="B30" s="42" t="s">
        <v>28</v>
      </c>
      <c r="C30" s="43" t="s">
        <v>9</v>
      </c>
      <c r="D30" s="43" t="s">
        <v>10</v>
      </c>
      <c r="E30" s="44" t="s">
        <v>11</v>
      </c>
      <c r="F30" s="45" t="s">
        <v>32</v>
      </c>
      <c r="G30" s="46" t="s">
        <v>12</v>
      </c>
      <c r="H30" s="46" t="s">
        <v>31</v>
      </c>
    </row>
    <row r="31" spans="1:196" ht="21" customHeight="1">
      <c r="B31" s="14" t="s">
        <v>4</v>
      </c>
      <c r="C31" s="15">
        <v>31537616</v>
      </c>
      <c r="D31" s="15">
        <v>26439675</v>
      </c>
      <c r="E31" s="23">
        <v>41326000</v>
      </c>
      <c r="F31" s="15">
        <v>40615000</v>
      </c>
      <c r="G31" s="15">
        <v>40005000</v>
      </c>
      <c r="H31" s="15">
        <v>42130000</v>
      </c>
    </row>
    <row r="32" spans="1:196" ht="21" customHeight="1">
      <c r="B32" s="16" t="s">
        <v>19</v>
      </c>
      <c r="C32" s="15">
        <v>1094894000</v>
      </c>
      <c r="D32" s="15">
        <v>788627511</v>
      </c>
      <c r="E32" s="23">
        <v>958717000</v>
      </c>
      <c r="F32" s="15">
        <v>1278765000</v>
      </c>
      <c r="G32" s="15">
        <v>1292496000</v>
      </c>
      <c r="H32" s="15">
        <v>1459892000</v>
      </c>
    </row>
    <row r="33" spans="2:8" ht="38.1" customHeight="1">
      <c r="B33" s="6" t="s">
        <v>45</v>
      </c>
      <c r="C33" s="30">
        <f t="shared" ref="C33:H33" si="10">(C31/C32)*100</f>
        <v>2.8804264157078219</v>
      </c>
      <c r="D33" s="30">
        <f t="shared" si="10"/>
        <v>3.3526189019799486</v>
      </c>
      <c r="E33" s="31">
        <f t="shared" si="10"/>
        <v>4.3105525405307299</v>
      </c>
      <c r="F33" s="31">
        <f t="shared" si="10"/>
        <v>3.1761113261623524</v>
      </c>
      <c r="G33" s="31">
        <f t="shared" si="10"/>
        <v>3.0951739889330412</v>
      </c>
      <c r="H33" s="30">
        <f t="shared" si="10"/>
        <v>2.8858299107057235</v>
      </c>
    </row>
    <row r="34" spans="2:8" ht="27" customHeight="1">
      <c r="B34" s="42" t="s">
        <v>29</v>
      </c>
      <c r="C34" s="43" t="s">
        <v>9</v>
      </c>
      <c r="D34" s="43" t="s">
        <v>10</v>
      </c>
      <c r="E34" s="44" t="s">
        <v>11</v>
      </c>
      <c r="F34" s="45" t="s">
        <v>32</v>
      </c>
      <c r="G34" s="46" t="s">
        <v>12</v>
      </c>
      <c r="H34" s="46" t="s">
        <v>31</v>
      </c>
    </row>
    <row r="35" spans="2:8" ht="24" customHeight="1">
      <c r="B35" s="14" t="s">
        <v>6</v>
      </c>
      <c r="C35" s="2">
        <v>11354439557</v>
      </c>
      <c r="D35" s="2">
        <v>8346881138</v>
      </c>
      <c r="E35" s="20">
        <v>7970366000</v>
      </c>
      <c r="F35" s="2">
        <v>13409207000</v>
      </c>
      <c r="G35" s="2">
        <v>12642823000</v>
      </c>
      <c r="H35" s="2">
        <v>15230639000</v>
      </c>
    </row>
    <row r="36" spans="2:8" ht="24" customHeight="1">
      <c r="B36" s="14" t="s">
        <v>5</v>
      </c>
      <c r="C36" s="2">
        <v>27770926000</v>
      </c>
      <c r="D36" s="2">
        <v>45634976432</v>
      </c>
      <c r="E36" s="20">
        <v>29026976000</v>
      </c>
      <c r="F36" s="2">
        <v>49133659000</v>
      </c>
      <c r="G36" s="2">
        <v>50369873000</v>
      </c>
      <c r="H36" s="2">
        <v>52281854000</v>
      </c>
    </row>
    <row r="37" spans="2:8" ht="41.1" customHeight="1">
      <c r="B37" s="6" t="s">
        <v>46</v>
      </c>
      <c r="C37" s="30">
        <f>(C35/C36)*100</f>
        <v>40.886067526160275</v>
      </c>
      <c r="D37" s="30">
        <f>(D35/D36)*100</f>
        <v>18.290534564946174</v>
      </c>
      <c r="E37" s="31">
        <f>(E35/E36)*100</f>
        <v>27.4584786234708</v>
      </c>
      <c r="F37" s="31">
        <f t="shared" ref="F37:H37" si="11">(F35/F36)*100</f>
        <v>27.291285185986254</v>
      </c>
      <c r="G37" s="31">
        <f t="shared" si="11"/>
        <v>25.099969976100596</v>
      </c>
      <c r="H37" s="30">
        <f t="shared" si="11"/>
        <v>29.131788249131336</v>
      </c>
    </row>
    <row r="38" spans="2:8" ht="26.1" customHeight="1">
      <c r="B38" s="42" t="s">
        <v>30</v>
      </c>
      <c r="C38" s="43" t="s">
        <v>9</v>
      </c>
      <c r="D38" s="43" t="s">
        <v>10</v>
      </c>
      <c r="E38" s="44" t="s">
        <v>11</v>
      </c>
      <c r="F38" s="45" t="s">
        <v>32</v>
      </c>
      <c r="G38" s="46" t="s">
        <v>12</v>
      </c>
      <c r="H38" s="46" t="s">
        <v>31</v>
      </c>
    </row>
    <row r="39" spans="2:8" s="13" customFormat="1" ht="24.95" customHeight="1">
      <c r="B39" s="14" t="s">
        <v>7</v>
      </c>
      <c r="C39" s="15">
        <v>17101479</v>
      </c>
      <c r="D39" s="15">
        <v>21817000</v>
      </c>
      <c r="E39" s="23">
        <v>33821720</v>
      </c>
      <c r="F39" s="15">
        <v>55967000</v>
      </c>
      <c r="G39" s="15">
        <v>59708000</v>
      </c>
      <c r="H39" s="15">
        <v>64422000</v>
      </c>
    </row>
    <row r="40" spans="2:8" s="13" customFormat="1" ht="24.95" customHeight="1">
      <c r="B40" s="16" t="s">
        <v>8</v>
      </c>
      <c r="C40" s="15">
        <v>3074236000</v>
      </c>
      <c r="D40" s="15">
        <v>3458093300</v>
      </c>
      <c r="E40" s="23">
        <v>3511062000</v>
      </c>
      <c r="F40" s="15">
        <v>5127545000</v>
      </c>
      <c r="G40" s="15">
        <v>5379107000</v>
      </c>
      <c r="H40" s="15">
        <v>5752388000</v>
      </c>
    </row>
    <row r="41" spans="2:8" ht="44.1" customHeight="1">
      <c r="B41" s="6" t="s">
        <v>47</v>
      </c>
      <c r="C41" s="30">
        <f t="shared" ref="C41:H41" si="12">(C39/C40)*100</f>
        <v>0.55628387020384906</v>
      </c>
      <c r="D41" s="30">
        <f t="shared" si="12"/>
        <v>0.63089680084687139</v>
      </c>
      <c r="E41" s="31">
        <f t="shared" si="12"/>
        <v>0.9632903093138202</v>
      </c>
      <c r="F41" s="31">
        <f t="shared" si="12"/>
        <v>1.091497002951705</v>
      </c>
      <c r="G41" s="31">
        <f t="shared" si="12"/>
        <v>1.1099983696178568</v>
      </c>
      <c r="H41" s="30">
        <f t="shared" si="12"/>
        <v>1.1199175020878285</v>
      </c>
    </row>
    <row r="42" spans="2:8" ht="29.1" customHeight="1">
      <c r="B42" s="43"/>
      <c r="C42" s="43" t="s">
        <v>9</v>
      </c>
      <c r="D42" s="43" t="s">
        <v>10</v>
      </c>
      <c r="E42" s="44" t="s">
        <v>11</v>
      </c>
      <c r="F42" s="45" t="s">
        <v>32</v>
      </c>
      <c r="G42" s="46" t="s">
        <v>12</v>
      </c>
      <c r="H42" s="46" t="s">
        <v>31</v>
      </c>
    </row>
    <row r="43" spans="2:8" ht="41.1" customHeight="1">
      <c r="B43" s="1" t="s">
        <v>49</v>
      </c>
      <c r="C43" s="7">
        <f t="shared" ref="C43:H43" si="13">C3+C9+C14+C20+C24+C27+C31+C35+C39</f>
        <v>25816983161.20887</v>
      </c>
      <c r="D43" s="7">
        <f t="shared" si="13"/>
        <v>19343467138.504436</v>
      </c>
      <c r="E43" s="7">
        <f t="shared" si="13"/>
        <v>26070066200</v>
      </c>
      <c r="F43" s="7">
        <f t="shared" si="13"/>
        <v>42875191500</v>
      </c>
      <c r="G43" s="7">
        <f t="shared" si="13"/>
        <v>42660987000</v>
      </c>
      <c r="H43" s="7">
        <f t="shared" si="13"/>
        <v>49251018165.867737</v>
      </c>
    </row>
    <row r="44" spans="2:8" ht="33" customHeight="1">
      <c r="B44" s="11" t="s">
        <v>22</v>
      </c>
      <c r="C44" s="12">
        <f t="shared" ref="C44:H44" si="14">C4+C10+C16+C21+C28+C25+C32+C36+C40</f>
        <v>76008442000</v>
      </c>
      <c r="D44" s="12">
        <f t="shared" si="14"/>
        <v>105420752305</v>
      </c>
      <c r="E44" s="12">
        <f t="shared" si="14"/>
        <v>86343437000</v>
      </c>
      <c r="F44" s="12">
        <f t="shared" si="14"/>
        <v>122043055000</v>
      </c>
      <c r="G44" s="12">
        <f t="shared" si="14"/>
        <v>126361701000</v>
      </c>
      <c r="H44" s="12">
        <f t="shared" si="14"/>
        <v>136046842000</v>
      </c>
    </row>
    <row r="45" spans="2:8" ht="47.1" customHeight="1">
      <c r="B45" s="34" t="s">
        <v>48</v>
      </c>
      <c r="C45" s="35">
        <f t="shared" ref="C45:H45" si="15">(C43/C44)*100</f>
        <v>33.965941784741318</v>
      </c>
      <c r="D45" s="35">
        <f t="shared" si="15"/>
        <v>18.348822898304242</v>
      </c>
      <c r="E45" s="36">
        <f t="shared" si="15"/>
        <v>30.193454309677293</v>
      </c>
      <c r="F45" s="36">
        <f t="shared" si="15"/>
        <v>35.131201443621677</v>
      </c>
      <c r="G45" s="36">
        <f t="shared" si="15"/>
        <v>33.761010387158372</v>
      </c>
      <c r="H45" s="53">
        <f t="shared" si="15"/>
        <v>36.201515185385738</v>
      </c>
    </row>
    <row r="46" spans="2:8" ht="27" customHeight="1">
      <c r="B46" s="37" t="s">
        <v>50</v>
      </c>
      <c r="C46" s="19"/>
      <c r="D46" s="19"/>
      <c r="E46" s="19"/>
      <c r="F46" s="19"/>
      <c r="G46" s="32"/>
      <c r="H46" s="33"/>
    </row>
    <row r="47" spans="2:8" ht="27" customHeight="1"/>
    <row r="48" spans="2:8" s="49" customFormat="1" ht="17.25" customHeight="1"/>
  </sheetData>
  <phoneticPr fontId="5" type="noConversion"/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M20"/>
  <sheetViews>
    <sheetView tabSelected="1" workbookViewId="0">
      <selection activeCell="B25" sqref="B25"/>
    </sheetView>
  </sheetViews>
  <sheetFormatPr defaultColWidth="11" defaultRowHeight="15.75"/>
  <cols>
    <col min="1" max="1" width="37.375" style="49" customWidth="1"/>
    <col min="2" max="5" width="14.125" style="49" customWidth="1"/>
    <col min="6" max="6" width="14.875" style="49" customWidth="1"/>
    <col min="7" max="13" width="14.125" style="49" customWidth="1"/>
    <col min="14" max="16384" width="11" style="49"/>
  </cols>
  <sheetData>
    <row r="1" spans="1:13" ht="28.5" customHeight="1">
      <c r="A1" s="54" t="s">
        <v>182</v>
      </c>
      <c r="B1" s="55"/>
      <c r="C1" s="55"/>
      <c r="D1" s="55"/>
      <c r="E1" s="55"/>
      <c r="F1" s="55"/>
      <c r="G1" s="55"/>
      <c r="H1" s="56"/>
      <c r="I1" s="57"/>
      <c r="J1" s="19"/>
      <c r="K1" s="19"/>
      <c r="L1" s="19"/>
      <c r="M1" s="58"/>
    </row>
    <row r="2" spans="1:13" ht="31.5">
      <c r="A2" s="59"/>
      <c r="B2" s="60" t="s">
        <v>51</v>
      </c>
      <c r="C2" s="61" t="s">
        <v>52</v>
      </c>
      <c r="D2" s="62" t="s">
        <v>53</v>
      </c>
      <c r="E2" s="63" t="s">
        <v>54</v>
      </c>
      <c r="F2" s="60" t="s">
        <v>55</v>
      </c>
      <c r="G2" s="61" t="s">
        <v>56</v>
      </c>
      <c r="H2" s="60" t="s">
        <v>57</v>
      </c>
      <c r="I2" s="61" t="s">
        <v>58</v>
      </c>
      <c r="J2" s="62" t="s">
        <v>59</v>
      </c>
      <c r="K2" s="63" t="s">
        <v>60</v>
      </c>
      <c r="L2" s="62" t="s">
        <v>61</v>
      </c>
      <c r="M2" s="63" t="s">
        <v>62</v>
      </c>
    </row>
    <row r="3" spans="1:13" ht="20.25" customHeight="1">
      <c r="A3" s="64" t="s">
        <v>63</v>
      </c>
      <c r="B3" s="65">
        <v>416458800</v>
      </c>
      <c r="C3" s="66">
        <v>458000000</v>
      </c>
      <c r="D3" s="65">
        <v>216546973</v>
      </c>
      <c r="E3" s="65">
        <v>457216633</v>
      </c>
      <c r="F3" s="65">
        <v>463229000</v>
      </c>
      <c r="G3" s="66">
        <v>558400000</v>
      </c>
      <c r="H3" s="66">
        <v>1154613000</v>
      </c>
      <c r="I3" s="66">
        <v>653328000</v>
      </c>
      <c r="J3" s="66">
        <v>1185556000</v>
      </c>
      <c r="K3" s="66">
        <v>692527000</v>
      </c>
      <c r="L3" s="66">
        <v>1245531000</v>
      </c>
      <c r="M3" s="66">
        <v>734079000</v>
      </c>
    </row>
    <row r="4" spans="1:13" ht="20.25" customHeight="1">
      <c r="A4" s="64" t="s">
        <v>64</v>
      </c>
      <c r="B4" s="65">
        <v>242694600</v>
      </c>
      <c r="C4" s="65">
        <v>519000000</v>
      </c>
      <c r="D4" s="65">
        <v>138755486</v>
      </c>
      <c r="E4" s="65">
        <v>518174822</v>
      </c>
      <c r="F4" s="65">
        <v>260279000</v>
      </c>
      <c r="G4" s="65">
        <v>376562000</v>
      </c>
      <c r="H4" s="66">
        <v>560258000</v>
      </c>
      <c r="I4" s="66">
        <v>440577000</v>
      </c>
      <c r="J4" s="66">
        <v>599383000</v>
      </c>
      <c r="K4" s="66">
        <v>467011000</v>
      </c>
      <c r="L4" s="66">
        <v>633103000</v>
      </c>
      <c r="M4" s="66">
        <v>495032000</v>
      </c>
    </row>
    <row r="5" spans="1:13" ht="20.25" customHeight="1">
      <c r="A5" s="64" t="s">
        <v>65</v>
      </c>
      <c r="B5" s="65">
        <v>116686000</v>
      </c>
      <c r="C5" s="65">
        <v>90000000</v>
      </c>
      <c r="D5" s="65">
        <v>97442590</v>
      </c>
      <c r="E5" s="67">
        <v>89853664</v>
      </c>
      <c r="F5" s="64">
        <v>148448000</v>
      </c>
      <c r="G5" s="65">
        <v>110000000</v>
      </c>
      <c r="H5" s="66">
        <v>941157000</v>
      </c>
      <c r="I5" s="66">
        <v>128700000</v>
      </c>
      <c r="J5" s="66">
        <v>932013000</v>
      </c>
      <c r="K5" s="66">
        <v>136422000</v>
      </c>
      <c r="L5" s="66">
        <v>884570000</v>
      </c>
      <c r="M5" s="66">
        <v>146607000</v>
      </c>
    </row>
    <row r="6" spans="1:13" ht="20.25" customHeight="1">
      <c r="A6" s="64" t="s">
        <v>66</v>
      </c>
      <c r="B6" s="65">
        <v>92616000</v>
      </c>
      <c r="C6" s="68">
        <v>278000000</v>
      </c>
      <c r="D6" s="68">
        <v>1443890</v>
      </c>
      <c r="E6" s="67">
        <v>277809637</v>
      </c>
      <c r="F6" s="64">
        <v>86815000</v>
      </c>
      <c r="G6" s="65">
        <v>360000000</v>
      </c>
      <c r="H6" s="66">
        <v>7580000</v>
      </c>
      <c r="I6" s="66">
        <v>421200000</v>
      </c>
      <c r="J6" s="66">
        <v>7682000</v>
      </c>
      <c r="K6" s="66">
        <v>446472000</v>
      </c>
      <c r="L6" s="66">
        <v>8127000</v>
      </c>
      <c r="M6" s="66">
        <v>473260000</v>
      </c>
    </row>
    <row r="7" spans="1:13" ht="20.25" customHeight="1">
      <c r="A7" s="64" t="s">
        <v>67</v>
      </c>
      <c r="B7" s="68">
        <v>110300000</v>
      </c>
      <c r="C7" s="66">
        <v>0</v>
      </c>
      <c r="D7" s="66">
        <v>41898009</v>
      </c>
      <c r="E7" s="66">
        <v>0</v>
      </c>
      <c r="F7" s="65">
        <v>111973000</v>
      </c>
      <c r="G7" s="65">
        <v>0</v>
      </c>
      <c r="H7" s="66">
        <v>567542000</v>
      </c>
      <c r="I7" s="66">
        <v>0</v>
      </c>
      <c r="J7" s="66">
        <v>641503000</v>
      </c>
      <c r="K7" s="66">
        <v>0</v>
      </c>
      <c r="L7" s="66">
        <v>916465000</v>
      </c>
      <c r="M7" s="66">
        <v>0</v>
      </c>
    </row>
    <row r="8" spans="1:13" ht="20.25" customHeight="1">
      <c r="A8" s="64" t="s">
        <v>68</v>
      </c>
      <c r="B8" s="66">
        <v>3000000</v>
      </c>
      <c r="C8" s="65">
        <v>0</v>
      </c>
      <c r="D8" s="65">
        <v>0</v>
      </c>
      <c r="E8" s="65">
        <v>0</v>
      </c>
      <c r="F8" s="65">
        <v>3000000</v>
      </c>
      <c r="G8" s="69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</row>
    <row r="9" spans="1:13" ht="34.5" customHeight="1">
      <c r="A9" s="195" t="s">
        <v>69</v>
      </c>
      <c r="B9" s="196">
        <f t="shared" ref="B9:M9" si="0">SUM(B3:B8)</f>
        <v>981755400</v>
      </c>
      <c r="C9" s="196">
        <f t="shared" si="0"/>
        <v>1345000000</v>
      </c>
      <c r="D9" s="196">
        <f t="shared" si="0"/>
        <v>496086948</v>
      </c>
      <c r="E9" s="196">
        <f t="shared" si="0"/>
        <v>1343054756</v>
      </c>
      <c r="F9" s="196">
        <f t="shared" si="0"/>
        <v>1073744000</v>
      </c>
      <c r="G9" s="196">
        <f t="shared" si="0"/>
        <v>1404962000</v>
      </c>
      <c r="H9" s="196">
        <f t="shared" si="0"/>
        <v>3231150000</v>
      </c>
      <c r="I9" s="196">
        <f t="shared" si="0"/>
        <v>1643805000</v>
      </c>
      <c r="J9" s="196">
        <f t="shared" si="0"/>
        <v>3366137000</v>
      </c>
      <c r="K9" s="196">
        <f t="shared" si="0"/>
        <v>1742432000</v>
      </c>
      <c r="L9" s="196">
        <f t="shared" si="0"/>
        <v>3687796000</v>
      </c>
      <c r="M9" s="196">
        <f t="shared" si="0"/>
        <v>1848978000</v>
      </c>
    </row>
    <row r="10" spans="1:13" ht="21.75" customHeight="1">
      <c r="A10" s="64" t="s">
        <v>70</v>
      </c>
      <c r="B10" s="208">
        <v>214060790.79113171</v>
      </c>
      <c r="C10" s="209"/>
      <c r="D10" s="70"/>
      <c r="E10" s="70"/>
      <c r="F10" s="208">
        <v>286750000</v>
      </c>
      <c r="G10" s="210"/>
      <c r="H10" s="70">
        <v>344100000</v>
      </c>
      <c r="I10" s="70">
        <v>2828810000</v>
      </c>
      <c r="J10" s="70">
        <v>360213000</v>
      </c>
      <c r="K10" s="70">
        <v>2998540000</v>
      </c>
      <c r="L10" s="70">
        <v>370746000</v>
      </c>
      <c r="M10" s="70">
        <v>3178454000</v>
      </c>
    </row>
    <row r="11" spans="1:13" ht="21.75" customHeight="1">
      <c r="A11" s="64" t="s">
        <v>71</v>
      </c>
      <c r="B11" s="208">
        <v>1622056000</v>
      </c>
      <c r="C11" s="209"/>
      <c r="D11" s="70"/>
      <c r="E11" s="70"/>
      <c r="F11" s="208">
        <v>2172862000</v>
      </c>
      <c r="G11" s="209"/>
      <c r="H11" s="70"/>
      <c r="I11" s="70"/>
      <c r="J11" s="70"/>
      <c r="K11" s="70"/>
      <c r="L11" s="70"/>
      <c r="M11" s="70"/>
    </row>
    <row r="12" spans="1:13" ht="21.75" customHeight="1">
      <c r="A12" s="64" t="s">
        <v>72</v>
      </c>
      <c r="B12" s="208">
        <f>B9+(B11-B10)</f>
        <v>2389750609.208868</v>
      </c>
      <c r="C12" s="70"/>
      <c r="D12" s="208">
        <f>B12/2</f>
        <v>1194875304.604434</v>
      </c>
      <c r="E12" s="70"/>
      <c r="F12" s="208">
        <f>F9+(F11-F10)</f>
        <v>2959856000</v>
      </c>
      <c r="G12" s="70"/>
      <c r="H12" s="70"/>
      <c r="I12" s="70"/>
      <c r="J12" s="70"/>
      <c r="K12" s="70"/>
      <c r="L12" s="70"/>
      <c r="M12" s="70"/>
    </row>
    <row r="13" spans="1:13" ht="21.75" customHeight="1">
      <c r="A13" s="64" t="s">
        <v>73</v>
      </c>
      <c r="B13" s="65">
        <v>3310410000</v>
      </c>
      <c r="C13" s="65">
        <v>4850000000</v>
      </c>
      <c r="D13" s="65">
        <v>3494632038</v>
      </c>
      <c r="E13" s="65">
        <v>5708003961</v>
      </c>
      <c r="F13" s="69">
        <v>3484151000</v>
      </c>
      <c r="G13" s="211">
        <v>6400000000</v>
      </c>
      <c r="H13" s="70">
        <v>4205954000</v>
      </c>
      <c r="I13" s="70">
        <v>7500000000</v>
      </c>
      <c r="J13" s="70">
        <v>4398981000</v>
      </c>
      <c r="K13" s="70">
        <v>7950000000</v>
      </c>
      <c r="L13" s="70">
        <v>4767487000</v>
      </c>
      <c r="M13" s="70">
        <v>8427000000</v>
      </c>
    </row>
    <row r="14" spans="1:13" ht="28.5" customHeight="1">
      <c r="A14" s="191" t="s">
        <v>74</v>
      </c>
      <c r="B14" s="192">
        <f>(B12/B13)*100</f>
        <v>72.188961766333108</v>
      </c>
      <c r="C14" s="193">
        <f t="shared" ref="C14:M14" si="1">(C9/C13)*100</f>
        <v>27.731958762886599</v>
      </c>
      <c r="D14" s="192">
        <f>B14/2</f>
        <v>36.094480883166554</v>
      </c>
      <c r="E14" s="193">
        <f t="shared" si="1"/>
        <v>23.529324176655035</v>
      </c>
      <c r="F14" s="192">
        <f>(F12/F13)*100</f>
        <v>84.952001219235328</v>
      </c>
      <c r="G14" s="193">
        <f t="shared" si="1"/>
        <v>21.95253125</v>
      </c>
      <c r="H14" s="194">
        <f t="shared" si="1"/>
        <v>76.823236773393148</v>
      </c>
      <c r="I14" s="194">
        <f t="shared" si="1"/>
        <v>21.917400000000001</v>
      </c>
      <c r="J14" s="194">
        <f t="shared" si="1"/>
        <v>76.520835166144167</v>
      </c>
      <c r="K14" s="194">
        <f t="shared" si="1"/>
        <v>21.91738364779874</v>
      </c>
      <c r="L14" s="194">
        <f t="shared" si="1"/>
        <v>77.353037354899968</v>
      </c>
      <c r="M14" s="194">
        <f t="shared" si="1"/>
        <v>21.941117835528658</v>
      </c>
    </row>
    <row r="15" spans="1:13">
      <c r="A15" s="179" t="s">
        <v>75</v>
      </c>
      <c r="B15" s="180"/>
      <c r="C15" s="180"/>
      <c r="D15" s="180"/>
      <c r="E15" s="181"/>
      <c r="F15" s="181"/>
      <c r="G15" s="182"/>
      <c r="H15" s="181"/>
      <c r="I15" s="182"/>
      <c r="J15" s="183"/>
      <c r="K15" s="183"/>
      <c r="L15" s="183"/>
      <c r="M15" s="184"/>
    </row>
    <row r="16" spans="1:13">
      <c r="A16" s="185" t="s">
        <v>183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7"/>
    </row>
    <row r="17" spans="6:6">
      <c r="F17" s="73"/>
    </row>
    <row r="20" spans="6:6" ht="21.95" customHeight="1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11"/>
  <sheetViews>
    <sheetView workbookViewId="0">
      <selection activeCell="A9" sqref="A9:G9"/>
    </sheetView>
  </sheetViews>
  <sheetFormatPr defaultColWidth="11" defaultRowHeight="15.75"/>
  <cols>
    <col min="1" max="1" width="37.125" style="49" customWidth="1"/>
    <col min="2" max="6" width="14.875" style="49" customWidth="1"/>
    <col min="7" max="7" width="14.375" style="49" customWidth="1"/>
    <col min="8" max="16384" width="11" style="49"/>
  </cols>
  <sheetData>
    <row r="1" spans="1:7" ht="36.75" customHeight="1">
      <c r="A1" s="223" t="s">
        <v>186</v>
      </c>
      <c r="B1" s="224"/>
      <c r="C1" s="225"/>
      <c r="D1" s="225"/>
      <c r="E1" s="225"/>
      <c r="F1" s="226"/>
      <c r="G1" s="71"/>
    </row>
    <row r="2" spans="1:7">
      <c r="A2" s="77"/>
      <c r="B2" s="77" t="s">
        <v>9</v>
      </c>
      <c r="C2" s="78" t="s">
        <v>10</v>
      </c>
      <c r="D2" s="77" t="s">
        <v>76</v>
      </c>
      <c r="E2" s="77" t="s">
        <v>32</v>
      </c>
      <c r="F2" s="78" t="s">
        <v>12</v>
      </c>
      <c r="G2" s="78" t="s">
        <v>31</v>
      </c>
    </row>
    <row r="3" spans="1:7">
      <c r="A3" s="49" t="s">
        <v>77</v>
      </c>
      <c r="B3" s="2">
        <v>78243500</v>
      </c>
      <c r="C3" s="79">
        <v>229768752.09999999</v>
      </c>
      <c r="D3" s="2">
        <v>272421000</v>
      </c>
      <c r="E3" s="2">
        <f>E4+E5</f>
        <v>335684000</v>
      </c>
      <c r="F3" s="2">
        <f t="shared" ref="F3:G3" si="0">F4+F5</f>
        <v>345348000</v>
      </c>
      <c r="G3" s="2">
        <f t="shared" si="0"/>
        <v>356499000</v>
      </c>
    </row>
    <row r="4" spans="1:7">
      <c r="A4" s="80" t="s">
        <v>78</v>
      </c>
      <c r="B4" s="2"/>
      <c r="C4" s="79"/>
      <c r="D4" s="2"/>
      <c r="E4" s="81">
        <v>100684000</v>
      </c>
      <c r="F4" s="82">
        <v>104310000</v>
      </c>
      <c r="G4" s="2">
        <v>110717000</v>
      </c>
    </row>
    <row r="5" spans="1:7">
      <c r="A5" s="80" t="s">
        <v>79</v>
      </c>
      <c r="B5" s="2"/>
      <c r="C5" s="79"/>
      <c r="D5" s="2"/>
      <c r="E5" s="81">
        <v>235000000</v>
      </c>
      <c r="F5" s="82">
        <v>241038000</v>
      </c>
      <c r="G5" s="2">
        <v>245782000</v>
      </c>
    </row>
    <row r="6" spans="1:7">
      <c r="A6" s="80" t="s">
        <v>80</v>
      </c>
      <c r="B6" s="2">
        <v>102551500</v>
      </c>
      <c r="C6" s="79">
        <v>57435773</v>
      </c>
      <c r="D6" s="79">
        <v>110645000</v>
      </c>
      <c r="E6" s="79">
        <v>129985500</v>
      </c>
      <c r="F6" s="79">
        <v>137558000</v>
      </c>
      <c r="G6" s="2">
        <v>150692000</v>
      </c>
    </row>
    <row r="7" spans="1:7">
      <c r="A7" s="80" t="s">
        <v>81</v>
      </c>
      <c r="B7" s="2">
        <v>7242000</v>
      </c>
      <c r="C7" s="79">
        <v>4660098</v>
      </c>
      <c r="D7" s="79">
        <v>7671000</v>
      </c>
      <c r="E7" s="79">
        <v>7907000</v>
      </c>
      <c r="F7" s="79">
        <v>8828000</v>
      </c>
      <c r="G7" s="2">
        <v>9696000</v>
      </c>
    </row>
    <row r="8" spans="1:7" ht="25.5" customHeight="1">
      <c r="A8" s="189" t="s">
        <v>82</v>
      </c>
      <c r="B8" s="189">
        <f>SUM(B3:B7)</f>
        <v>188037000</v>
      </c>
      <c r="C8" s="189">
        <f>SUM(C3:C7)</f>
        <v>291864623.10000002</v>
      </c>
      <c r="D8" s="189">
        <f>SUM(D3:D7)</f>
        <v>390737000</v>
      </c>
      <c r="E8" s="189">
        <f>E3+E6+E7</f>
        <v>473576500</v>
      </c>
      <c r="F8" s="189">
        <f t="shared" ref="F8:G8" si="1">F3+F6+F7</f>
        <v>491734000</v>
      </c>
      <c r="G8" s="189">
        <f t="shared" si="1"/>
        <v>516887000</v>
      </c>
    </row>
    <row r="9" spans="1:7">
      <c r="A9" s="197" t="s">
        <v>83</v>
      </c>
      <c r="B9" s="198">
        <v>416750000</v>
      </c>
      <c r="C9" s="198">
        <v>431257706</v>
      </c>
      <c r="D9" s="198">
        <v>452401000</v>
      </c>
      <c r="E9" s="198">
        <v>541018000</v>
      </c>
      <c r="F9" s="198">
        <v>564119000</v>
      </c>
      <c r="G9" s="198">
        <v>594776000</v>
      </c>
    </row>
    <row r="10" spans="1:7" ht="25.5" customHeight="1">
      <c r="A10" s="190" t="s">
        <v>84</v>
      </c>
      <c r="B10" s="199">
        <f>(B8/B9)*100</f>
        <v>45.119856028794239</v>
      </c>
      <c r="C10" s="199">
        <f t="shared" ref="C10:G10" si="2">(C8/C9)*100</f>
        <v>67.677543853558419</v>
      </c>
      <c r="D10" s="199">
        <f t="shared" si="2"/>
        <v>86.369614567607059</v>
      </c>
      <c r="E10" s="199">
        <f t="shared" si="2"/>
        <v>87.534333423287208</v>
      </c>
      <c r="F10" s="199">
        <f t="shared" si="2"/>
        <v>87.168487499977843</v>
      </c>
      <c r="G10" s="199">
        <f t="shared" si="2"/>
        <v>86.904481687223424</v>
      </c>
    </row>
    <row r="11" spans="1:7">
      <c r="A11" s="85" t="s">
        <v>85</v>
      </c>
      <c r="B11" s="86"/>
      <c r="C11" s="87"/>
      <c r="D11" s="87"/>
      <c r="E11" s="87"/>
      <c r="F11" s="88"/>
      <c r="G11" s="7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23"/>
  <sheetViews>
    <sheetView workbookViewId="0">
      <selection activeCell="A30" sqref="A30"/>
    </sheetView>
  </sheetViews>
  <sheetFormatPr defaultColWidth="11" defaultRowHeight="15.75"/>
  <cols>
    <col min="1" max="1" width="45.125" style="49" customWidth="1"/>
    <col min="2" max="2" width="15.375" style="49" customWidth="1"/>
    <col min="3" max="3" width="15" style="49" customWidth="1"/>
    <col min="4" max="4" width="16.375" style="49" customWidth="1"/>
    <col min="5" max="6" width="17.375" style="49" customWidth="1"/>
    <col min="7" max="7" width="15" style="49" customWidth="1"/>
    <col min="8" max="8" width="15.375" style="49" customWidth="1"/>
    <col min="9" max="16384" width="11" style="49"/>
  </cols>
  <sheetData>
    <row r="1" spans="1:7" ht="38.25" customHeight="1">
      <c r="A1" s="227" t="s">
        <v>187</v>
      </c>
      <c r="B1" s="228"/>
      <c r="C1" s="228"/>
      <c r="D1" s="228"/>
      <c r="E1" s="228"/>
      <c r="F1" s="228"/>
      <c r="G1" s="71"/>
    </row>
    <row r="2" spans="1:7">
      <c r="A2" s="77"/>
      <c r="B2" s="77" t="s">
        <v>9</v>
      </c>
      <c r="C2" s="77" t="s">
        <v>10</v>
      </c>
      <c r="D2" s="77" t="s">
        <v>11</v>
      </c>
      <c r="E2" s="89" t="s">
        <v>32</v>
      </c>
      <c r="F2" s="78" t="s">
        <v>12</v>
      </c>
      <c r="G2" s="78" t="s">
        <v>31</v>
      </c>
    </row>
    <row r="3" spans="1:7">
      <c r="A3" s="77" t="s">
        <v>86</v>
      </c>
      <c r="B3" s="2">
        <v>1799195970</v>
      </c>
      <c r="C3" s="2">
        <v>1730297779</v>
      </c>
      <c r="D3" s="20">
        <v>2137988570</v>
      </c>
      <c r="E3" s="20">
        <v>3971968000</v>
      </c>
      <c r="F3" s="20">
        <v>3819652000</v>
      </c>
      <c r="G3" s="20">
        <v>4556463000</v>
      </c>
    </row>
    <row r="4" spans="1:7">
      <c r="A4" s="77" t="s">
        <v>87</v>
      </c>
      <c r="B4" s="2">
        <v>8574000</v>
      </c>
      <c r="C4" s="2">
        <v>3875681</v>
      </c>
      <c r="D4" s="20">
        <v>9024000</v>
      </c>
      <c r="E4" s="20">
        <v>54312000</v>
      </c>
      <c r="F4" s="20">
        <v>42877000</v>
      </c>
      <c r="G4" s="20">
        <v>30208000</v>
      </c>
    </row>
    <row r="5" spans="1:7">
      <c r="A5" s="77" t="s">
        <v>88</v>
      </c>
      <c r="B5" s="2">
        <v>43367050</v>
      </c>
      <c r="C5" s="2">
        <v>19163906.800000001</v>
      </c>
      <c r="D5" s="20">
        <v>36236800</v>
      </c>
      <c r="E5" s="20">
        <v>52620000</v>
      </c>
      <c r="F5" s="20">
        <v>54259000</v>
      </c>
      <c r="G5" s="20">
        <v>56212000</v>
      </c>
    </row>
    <row r="6" spans="1:7">
      <c r="A6" s="77" t="s">
        <v>89</v>
      </c>
      <c r="B6" s="2">
        <v>253544000</v>
      </c>
      <c r="C6" s="2">
        <v>140430607</v>
      </c>
      <c r="D6" s="20">
        <v>255429000</v>
      </c>
      <c r="E6" s="20">
        <v>831282000</v>
      </c>
      <c r="F6" s="20">
        <v>781868000</v>
      </c>
      <c r="G6" s="20">
        <v>955835000</v>
      </c>
    </row>
    <row r="7" spans="1:7">
      <c r="A7" s="77" t="s">
        <v>90</v>
      </c>
      <c r="B7" s="2">
        <v>3048981430</v>
      </c>
      <c r="C7" s="90">
        <v>2670316112</v>
      </c>
      <c r="D7" s="20">
        <v>4583624900</v>
      </c>
      <c r="E7" s="20">
        <v>10323635000</v>
      </c>
      <c r="F7" s="20">
        <v>10459070000</v>
      </c>
      <c r="G7" s="20">
        <v>12742745000</v>
      </c>
    </row>
    <row r="8" spans="1:7" ht="16.5">
      <c r="A8" s="91" t="s">
        <v>91</v>
      </c>
      <c r="B8" s="2">
        <v>89558450</v>
      </c>
      <c r="C8" s="2">
        <v>73549820</v>
      </c>
      <c r="D8" s="20">
        <v>190002670</v>
      </c>
      <c r="E8" s="20">
        <v>143573000</v>
      </c>
      <c r="F8" s="2">
        <v>145063000</v>
      </c>
      <c r="G8" s="2">
        <v>156054000</v>
      </c>
    </row>
    <row r="9" spans="1:7">
      <c r="A9" s="77" t="s">
        <v>92</v>
      </c>
      <c r="B9" s="2">
        <v>575911000</v>
      </c>
      <c r="C9" s="2">
        <v>525348136</v>
      </c>
      <c r="D9" s="20">
        <v>809692760</v>
      </c>
      <c r="E9" s="20">
        <v>1006677000</v>
      </c>
      <c r="F9" s="2">
        <v>1019984000</v>
      </c>
      <c r="G9" s="2">
        <v>1367040000</v>
      </c>
    </row>
    <row r="10" spans="1:7">
      <c r="A10" s="77" t="s">
        <v>93</v>
      </c>
      <c r="B10" s="2">
        <v>885923600</v>
      </c>
      <c r="C10" s="2">
        <v>741366840</v>
      </c>
      <c r="D10" s="20">
        <v>1081123300</v>
      </c>
      <c r="E10" s="20">
        <v>2174508000</v>
      </c>
      <c r="F10" s="2">
        <v>2105610000</v>
      </c>
      <c r="G10" s="2">
        <v>2525443000</v>
      </c>
    </row>
    <row r="11" spans="1:7" ht="22.5" customHeight="1">
      <c r="A11" s="189" t="s">
        <v>94</v>
      </c>
      <c r="B11" s="189">
        <f>SUM(B3:B10)</f>
        <v>6705055500</v>
      </c>
      <c r="C11" s="189">
        <f t="shared" ref="C11:G11" si="0">SUM(C3:C10)</f>
        <v>5904348881.8000002</v>
      </c>
      <c r="D11" s="201">
        <f t="shared" si="0"/>
        <v>9103122000</v>
      </c>
      <c r="E11" s="201">
        <f t="shared" si="0"/>
        <v>18558575000</v>
      </c>
      <c r="F11" s="189">
        <f t="shared" si="0"/>
        <v>18428383000</v>
      </c>
      <c r="G11" s="189">
        <f t="shared" si="0"/>
        <v>22390000000</v>
      </c>
    </row>
    <row r="12" spans="1:7" ht="22.5" customHeight="1">
      <c r="A12" s="189" t="s">
        <v>95</v>
      </c>
      <c r="B12" s="189">
        <f>SUM(B4:B10)</f>
        <v>4905859530</v>
      </c>
      <c r="C12" s="189">
        <f t="shared" ref="C12:G12" si="1">SUM(C4:C10)</f>
        <v>4174051102.8000002</v>
      </c>
      <c r="D12" s="189">
        <f t="shared" si="1"/>
        <v>6965133430</v>
      </c>
      <c r="E12" s="189">
        <f t="shared" si="1"/>
        <v>14586607000</v>
      </c>
      <c r="F12" s="189">
        <f t="shared" si="1"/>
        <v>14608731000</v>
      </c>
      <c r="G12" s="189">
        <f t="shared" si="1"/>
        <v>17833537000</v>
      </c>
    </row>
    <row r="13" spans="1:7">
      <c r="A13" s="197" t="s">
        <v>96</v>
      </c>
      <c r="B13" s="197">
        <v>9206045000</v>
      </c>
      <c r="C13" s="197">
        <v>11689956678</v>
      </c>
      <c r="D13" s="200">
        <v>9454219000</v>
      </c>
      <c r="E13" s="200">
        <v>18730949000</v>
      </c>
      <c r="F13" s="197">
        <v>18612244000</v>
      </c>
      <c r="G13" s="197">
        <v>22584602000</v>
      </c>
    </row>
    <row r="14" spans="1:7" ht="22.5" customHeight="1">
      <c r="A14" s="189" t="s">
        <v>97</v>
      </c>
      <c r="B14" s="202">
        <f>(B11/B13)*100</f>
        <v>72.833181892984442</v>
      </c>
      <c r="C14" s="202">
        <f t="shared" ref="C14:D14" si="2">(C11/C13)*100</f>
        <v>50.507876499762681</v>
      </c>
      <c r="D14" s="202">
        <f t="shared" si="2"/>
        <v>96.286345810267349</v>
      </c>
      <c r="E14" s="202">
        <f>(E11/E13)*100</f>
        <v>99.079736963674407</v>
      </c>
      <c r="F14" s="202">
        <f>(F11/F13)*100</f>
        <v>99.012150281287944</v>
      </c>
      <c r="G14" s="202">
        <f>(G11/G13)*100</f>
        <v>99.138342132396218</v>
      </c>
    </row>
    <row r="15" spans="1:7" ht="22.5" customHeight="1">
      <c r="A15" s="189" t="s">
        <v>188</v>
      </c>
      <c r="B15" s="202">
        <f>(B12/B13)*100</f>
        <v>53.289545401961426</v>
      </c>
      <c r="C15" s="202">
        <f t="shared" ref="C15:G15" si="3">(C12/C13)*100</f>
        <v>35.706300868123712</v>
      </c>
      <c r="D15" s="202">
        <f t="shared" si="3"/>
        <v>73.672224326514964</v>
      </c>
      <c r="E15" s="202">
        <f t="shared" si="3"/>
        <v>77.874361838260313</v>
      </c>
      <c r="F15" s="202">
        <f t="shared" si="3"/>
        <v>78.489896221003761</v>
      </c>
      <c r="G15" s="202">
        <f t="shared" si="3"/>
        <v>78.96325558449071</v>
      </c>
    </row>
    <row r="16" spans="1:7">
      <c r="A16" s="93" t="s">
        <v>98</v>
      </c>
      <c r="B16" s="94"/>
      <c r="C16" s="94"/>
      <c r="D16" s="94"/>
      <c r="E16" s="92"/>
      <c r="F16" s="83"/>
      <c r="G16" s="83"/>
    </row>
    <row r="17" spans="1:7">
      <c r="D17" s="49" t="s">
        <v>99</v>
      </c>
    </row>
    <row r="21" spans="1:7" s="222" customFormat="1">
      <c r="A21" s="77"/>
      <c r="B21" s="77"/>
      <c r="C21" s="77"/>
      <c r="D21" s="77"/>
      <c r="E21" s="89"/>
      <c r="F21" s="78"/>
      <c r="G21" s="78"/>
    </row>
    <row r="23" spans="1:7" s="222" customFormat="1">
      <c r="A23" s="77"/>
      <c r="B23" s="2"/>
      <c r="C23" s="90"/>
      <c r="D23" s="20"/>
      <c r="E23" s="20"/>
      <c r="F23" s="20"/>
      <c r="G23" s="20"/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N112"/>
  <sheetViews>
    <sheetView workbookViewId="0">
      <selection activeCell="J24" sqref="J24"/>
    </sheetView>
  </sheetViews>
  <sheetFormatPr defaultColWidth="11" defaultRowHeight="15.75"/>
  <cols>
    <col min="1" max="1" width="52.625" style="49" customWidth="1"/>
    <col min="2" max="4" width="17.5" style="49" customWidth="1"/>
    <col min="5" max="5" width="15.125" style="49" customWidth="1"/>
    <col min="6" max="7" width="14.625" style="49" customWidth="1"/>
    <col min="8" max="16384" width="11" style="49"/>
  </cols>
  <sheetData>
    <row r="1" spans="1:12" ht="22.5" customHeight="1">
      <c r="A1" s="230" t="s">
        <v>184</v>
      </c>
      <c r="B1" s="231"/>
      <c r="C1" s="231"/>
      <c r="D1" s="231"/>
      <c r="E1" s="232"/>
      <c r="F1" s="72"/>
      <c r="G1" s="33"/>
    </row>
    <row r="2" spans="1:12">
      <c r="A2" s="77"/>
      <c r="B2" s="77" t="s">
        <v>9</v>
      </c>
      <c r="C2" s="77" t="s">
        <v>10</v>
      </c>
      <c r="D2" s="96" t="s">
        <v>100</v>
      </c>
      <c r="E2" s="97" t="s">
        <v>32</v>
      </c>
      <c r="F2" s="77" t="s">
        <v>12</v>
      </c>
      <c r="G2" s="98" t="s">
        <v>31</v>
      </c>
    </row>
    <row r="3" spans="1:12">
      <c r="A3" s="99" t="s">
        <v>102</v>
      </c>
      <c r="B3" s="2">
        <v>47728000</v>
      </c>
      <c r="C3" s="2">
        <v>26728333</v>
      </c>
      <c r="D3" s="2">
        <v>51603500</v>
      </c>
      <c r="E3" s="2">
        <v>51466000</v>
      </c>
      <c r="F3" s="2">
        <v>53188000</v>
      </c>
      <c r="G3" s="2">
        <v>57415000</v>
      </c>
    </row>
    <row r="4" spans="1:12">
      <c r="A4" s="99" t="s">
        <v>103</v>
      </c>
      <c r="B4" s="2">
        <v>10000000</v>
      </c>
      <c r="C4" s="2">
        <v>3023970</v>
      </c>
      <c r="D4" s="2">
        <v>14053000</v>
      </c>
      <c r="E4" s="2">
        <v>18300000</v>
      </c>
      <c r="F4" s="2">
        <v>19466000</v>
      </c>
      <c r="G4" s="2">
        <v>20568000</v>
      </c>
    </row>
    <row r="5" spans="1:12">
      <c r="A5" s="99" t="s">
        <v>104</v>
      </c>
      <c r="B5" s="2">
        <v>1793000</v>
      </c>
      <c r="C5" s="2">
        <v>341539</v>
      </c>
      <c r="D5" s="2">
        <v>800000</v>
      </c>
      <c r="E5" s="2">
        <v>1250000</v>
      </c>
      <c r="F5" s="2">
        <v>1250000</v>
      </c>
      <c r="G5" s="79">
        <v>0</v>
      </c>
    </row>
    <row r="6" spans="1:12">
      <c r="A6" s="2" t="s">
        <v>105</v>
      </c>
      <c r="B6" s="2">
        <v>88636000</v>
      </c>
      <c r="C6" s="2">
        <v>51247294</v>
      </c>
      <c r="D6" s="2">
        <v>93074280</v>
      </c>
      <c r="E6" s="2">
        <v>32500000</v>
      </c>
      <c r="F6" s="2">
        <v>32000000</v>
      </c>
      <c r="G6" s="79">
        <v>37500000</v>
      </c>
    </row>
    <row r="7" spans="1:12">
      <c r="A7" s="2" t="s">
        <v>106</v>
      </c>
      <c r="B7" s="2">
        <v>16266000</v>
      </c>
      <c r="C7" s="2">
        <v>10587037</v>
      </c>
      <c r="D7" s="2">
        <v>18587000</v>
      </c>
      <c r="E7" s="2">
        <v>22235000</v>
      </c>
      <c r="F7" s="2">
        <v>22797000</v>
      </c>
      <c r="G7" s="79">
        <v>25423000</v>
      </c>
    </row>
    <row r="8" spans="1:12">
      <c r="A8" s="77" t="s">
        <v>107</v>
      </c>
      <c r="B8" s="2">
        <v>65956000</v>
      </c>
      <c r="C8" s="2">
        <v>39684165</v>
      </c>
      <c r="D8" s="2">
        <v>70077070</v>
      </c>
      <c r="E8" s="2">
        <v>281318000</v>
      </c>
      <c r="F8" s="2">
        <v>278517000</v>
      </c>
      <c r="G8" s="79">
        <v>309986000</v>
      </c>
    </row>
    <row r="9" spans="1:12">
      <c r="A9" s="2" t="s">
        <v>108</v>
      </c>
      <c r="B9" s="2">
        <v>49871000</v>
      </c>
      <c r="C9" s="2">
        <v>31499122</v>
      </c>
      <c r="D9" s="2">
        <v>58042000</v>
      </c>
      <c r="E9" s="2">
        <v>65744000</v>
      </c>
      <c r="F9" s="2">
        <v>65551000</v>
      </c>
      <c r="G9" s="79">
        <v>77041000</v>
      </c>
    </row>
    <row r="10" spans="1:12">
      <c r="A10" s="2" t="s">
        <v>109</v>
      </c>
      <c r="B10" s="2">
        <v>201220000</v>
      </c>
      <c r="C10" s="2">
        <v>124873397</v>
      </c>
      <c r="D10" s="2">
        <v>224015000</v>
      </c>
      <c r="E10" s="2">
        <v>302691000</v>
      </c>
      <c r="F10" s="2">
        <v>420540000</v>
      </c>
      <c r="G10" s="2">
        <v>273594000</v>
      </c>
    </row>
    <row r="11" spans="1:12" s="101" customFormat="1">
      <c r="A11" s="83" t="s">
        <v>34</v>
      </c>
      <c r="B11" s="100">
        <f t="shared" ref="B11:G11" si="0">SUM(B3:B10)</f>
        <v>481470000</v>
      </c>
      <c r="C11" s="100">
        <f t="shared" si="0"/>
        <v>287984857</v>
      </c>
      <c r="D11" s="100">
        <f t="shared" si="0"/>
        <v>530251850</v>
      </c>
      <c r="E11" s="100">
        <f t="shared" si="0"/>
        <v>775504000</v>
      </c>
      <c r="F11" s="100">
        <f t="shared" si="0"/>
        <v>893309000</v>
      </c>
      <c r="G11" s="100">
        <f t="shared" si="0"/>
        <v>801527000</v>
      </c>
      <c r="H11" s="49"/>
      <c r="I11" s="49"/>
      <c r="J11" s="49"/>
      <c r="K11" s="49"/>
      <c r="L11" s="49"/>
    </row>
    <row r="12" spans="1:12" s="101" customFormat="1">
      <c r="A12" s="2" t="s">
        <v>110</v>
      </c>
      <c r="B12" s="212">
        <v>23711895000</v>
      </c>
      <c r="C12" s="212">
        <v>26902486847</v>
      </c>
      <c r="D12" s="212">
        <v>30228178000</v>
      </c>
      <c r="E12" s="212">
        <v>32147001000</v>
      </c>
      <c r="F12" s="212">
        <v>34239150000</v>
      </c>
      <c r="G12" s="212">
        <v>36350891000</v>
      </c>
      <c r="H12" s="49"/>
      <c r="I12" s="49"/>
      <c r="J12" s="49"/>
      <c r="K12" s="49"/>
      <c r="L12" s="49"/>
    </row>
    <row r="13" spans="1:12" s="101" customFormat="1">
      <c r="A13" s="84" t="s">
        <v>111</v>
      </c>
      <c r="B13" s="102">
        <f>(B11/B12)*100</f>
        <v>2.030499882021239</v>
      </c>
      <c r="C13" s="102">
        <f t="shared" ref="C13:G13" si="1">(C11/C12)*100</f>
        <v>1.0704767133158706</v>
      </c>
      <c r="D13" s="102">
        <f t="shared" si="1"/>
        <v>1.7541641113797861</v>
      </c>
      <c r="E13" s="102">
        <f t="shared" si="1"/>
        <v>2.4123681086145483</v>
      </c>
      <c r="F13" s="102">
        <f t="shared" si="1"/>
        <v>2.6090279694443348</v>
      </c>
      <c r="G13" s="102">
        <f t="shared" si="1"/>
        <v>2.2049720872041347</v>
      </c>
      <c r="H13" s="49"/>
      <c r="I13" s="49"/>
      <c r="J13" s="49"/>
      <c r="K13" s="49"/>
      <c r="L13" s="49"/>
    </row>
    <row r="15" spans="1:12">
      <c r="A15" s="103" t="s">
        <v>189</v>
      </c>
      <c r="B15" s="104"/>
      <c r="C15" s="104"/>
      <c r="D15" s="105"/>
      <c r="E15" s="106"/>
      <c r="F15" s="106"/>
      <c r="G15" s="104"/>
    </row>
    <row r="16" spans="1:12">
      <c r="A16" s="107" t="s">
        <v>101</v>
      </c>
      <c r="B16" s="107">
        <v>89736000</v>
      </c>
      <c r="C16" s="107">
        <v>54559168</v>
      </c>
      <c r="D16" s="107">
        <v>104252000</v>
      </c>
      <c r="E16" s="107">
        <v>88922000</v>
      </c>
      <c r="F16" s="107">
        <v>95485000</v>
      </c>
      <c r="G16" s="107">
        <v>101186000</v>
      </c>
    </row>
    <row r="17" spans="1:14">
      <c r="A17" s="107" t="s">
        <v>112</v>
      </c>
      <c r="B17" s="107">
        <v>880836000</v>
      </c>
      <c r="C17" s="107">
        <v>483402676</v>
      </c>
      <c r="D17" s="107">
        <v>898193420</v>
      </c>
      <c r="E17" s="107">
        <v>1203058000</v>
      </c>
      <c r="F17" s="107">
        <v>1244969000</v>
      </c>
      <c r="G17" s="107">
        <v>1346214000</v>
      </c>
      <c r="M17" s="107"/>
      <c r="N17" s="107"/>
    </row>
    <row r="18" spans="1:14">
      <c r="A18" s="107" t="s">
        <v>113</v>
      </c>
      <c r="B18" s="107">
        <v>440361000</v>
      </c>
      <c r="C18" s="107">
        <v>295740769</v>
      </c>
      <c r="D18" s="107">
        <v>475993920</v>
      </c>
      <c r="E18" s="107">
        <v>639874000</v>
      </c>
      <c r="F18" s="107">
        <v>684326000</v>
      </c>
      <c r="G18" s="107">
        <v>726305000</v>
      </c>
      <c r="M18" s="107"/>
      <c r="N18" s="107"/>
    </row>
    <row r="19" spans="1:14">
      <c r="A19" s="107" t="s">
        <v>114</v>
      </c>
      <c r="B19" s="107">
        <v>501002000</v>
      </c>
      <c r="C19" s="107">
        <v>312450731</v>
      </c>
      <c r="D19" s="107">
        <v>538352120</v>
      </c>
      <c r="E19" s="107">
        <v>705782000</v>
      </c>
      <c r="F19" s="107">
        <v>746344000</v>
      </c>
      <c r="G19" s="107">
        <v>805565000</v>
      </c>
      <c r="M19" s="107"/>
      <c r="N19" s="107"/>
    </row>
    <row r="20" spans="1:14">
      <c r="A20" s="107" t="s">
        <v>115</v>
      </c>
      <c r="B20" s="107">
        <v>270724000</v>
      </c>
      <c r="C20" s="107">
        <v>174103545</v>
      </c>
      <c r="D20" s="107">
        <v>293886000</v>
      </c>
      <c r="E20" s="107">
        <v>392378000</v>
      </c>
      <c r="F20" s="107">
        <v>412410000</v>
      </c>
      <c r="G20" s="107">
        <v>443668000</v>
      </c>
      <c r="M20" s="107"/>
      <c r="N20" s="107"/>
    </row>
    <row r="21" spans="1:14">
      <c r="A21" s="108" t="s">
        <v>116</v>
      </c>
      <c r="B21" s="107">
        <v>309218000</v>
      </c>
      <c r="C21" s="107">
        <v>215225901</v>
      </c>
      <c r="D21" s="107">
        <v>339818320</v>
      </c>
      <c r="E21" s="107">
        <v>549804000</v>
      </c>
      <c r="F21" s="107">
        <v>661018000</v>
      </c>
      <c r="G21" s="107">
        <v>707312000</v>
      </c>
      <c r="M21" s="107"/>
      <c r="N21" s="107"/>
    </row>
    <row r="22" spans="1:14" s="101" customFormat="1">
      <c r="A22" s="103" t="s">
        <v>33</v>
      </c>
      <c r="B22" s="106">
        <f>SUM(B16:B21)</f>
        <v>2491877000</v>
      </c>
      <c r="C22" s="106">
        <f t="shared" ref="C22:G22" si="2">SUM(C16:C21)</f>
        <v>1535482790</v>
      </c>
      <c r="D22" s="106">
        <f t="shared" si="2"/>
        <v>2650495780</v>
      </c>
      <c r="E22" s="106">
        <f t="shared" si="2"/>
        <v>3579818000</v>
      </c>
      <c r="F22" s="106">
        <f t="shared" si="2"/>
        <v>3844552000</v>
      </c>
      <c r="G22" s="106">
        <f t="shared" si="2"/>
        <v>4130250000</v>
      </c>
      <c r="H22" s="49"/>
      <c r="I22" s="49"/>
      <c r="J22" s="49"/>
      <c r="K22" s="49"/>
      <c r="L22" s="49"/>
      <c r="M22" s="109"/>
      <c r="N22" s="109"/>
    </row>
    <row r="23" spans="1:14">
      <c r="A23" s="213" t="s">
        <v>110</v>
      </c>
      <c r="B23" s="214">
        <v>23711895000</v>
      </c>
      <c r="C23" s="214">
        <v>26902486847</v>
      </c>
      <c r="D23" s="214">
        <v>30228178000</v>
      </c>
      <c r="E23" s="214">
        <v>32147001000</v>
      </c>
      <c r="F23" s="214">
        <v>34239150000</v>
      </c>
      <c r="G23" s="214">
        <v>36350891000</v>
      </c>
      <c r="M23" s="110"/>
      <c r="N23" s="110"/>
    </row>
    <row r="24" spans="1:14">
      <c r="A24" s="103" t="s">
        <v>117</v>
      </c>
      <c r="B24" s="111">
        <f>(B22/B23)*100</f>
        <v>10.508974504146549</v>
      </c>
      <c r="C24" s="111">
        <f t="shared" ref="C24:G24" si="3">(C22/C23)*100</f>
        <v>5.7075868068725688</v>
      </c>
      <c r="D24" s="111">
        <f t="shared" si="3"/>
        <v>8.768294867126956</v>
      </c>
      <c r="E24" s="111">
        <f t="shared" si="3"/>
        <v>11.135775931322488</v>
      </c>
      <c r="F24" s="111">
        <f t="shared" si="3"/>
        <v>11.228526409096022</v>
      </c>
      <c r="G24" s="111">
        <f t="shared" si="3"/>
        <v>11.362169912148785</v>
      </c>
      <c r="M24" s="110"/>
      <c r="N24" s="110"/>
    </row>
    <row r="25" spans="1:14">
      <c r="A25" s="108"/>
      <c r="B25" s="112"/>
      <c r="C25" s="112"/>
      <c r="D25" s="113"/>
      <c r="E25" s="112"/>
      <c r="F25" s="112"/>
      <c r="G25" s="107"/>
      <c r="M25" s="110"/>
      <c r="N25" s="110"/>
    </row>
    <row r="26" spans="1:14" ht="26.25" customHeight="1">
      <c r="A26" s="203" t="s">
        <v>118</v>
      </c>
      <c r="B26" s="204">
        <f>B11+B22</f>
        <v>2973347000</v>
      </c>
      <c r="C26" s="204">
        <f t="shared" ref="C26:G26" si="4">C11+C22</f>
        <v>1823467647</v>
      </c>
      <c r="D26" s="204">
        <f t="shared" si="4"/>
        <v>3180747630</v>
      </c>
      <c r="E26" s="204">
        <f t="shared" si="4"/>
        <v>4355322000</v>
      </c>
      <c r="F26" s="204">
        <f t="shared" si="4"/>
        <v>4737861000</v>
      </c>
      <c r="G26" s="204">
        <f t="shared" si="4"/>
        <v>4931777000</v>
      </c>
    </row>
    <row r="27" spans="1:14">
      <c r="A27" s="114" t="s">
        <v>119</v>
      </c>
      <c r="B27" s="115">
        <v>33743778000</v>
      </c>
      <c r="C27" s="115">
        <v>36096254847</v>
      </c>
      <c r="D27" s="116">
        <v>40302916000</v>
      </c>
      <c r="E27" s="117">
        <v>51518086000</v>
      </c>
      <c r="F27" s="114">
        <v>53477778000</v>
      </c>
      <c r="G27" s="118">
        <v>59976751000</v>
      </c>
    </row>
    <row r="28" spans="1:14">
      <c r="A28" s="114" t="s">
        <v>120</v>
      </c>
      <c r="B28" s="115">
        <v>10031883000</v>
      </c>
      <c r="C28" s="115">
        <v>9193768000</v>
      </c>
      <c r="D28" s="116">
        <v>10074738000</v>
      </c>
      <c r="E28" s="119">
        <v>19371085000</v>
      </c>
      <c r="F28" s="114">
        <v>19238628000</v>
      </c>
      <c r="G28" s="118">
        <v>23625860000</v>
      </c>
    </row>
    <row r="29" spans="1:14">
      <c r="A29" s="215" t="s">
        <v>110</v>
      </c>
      <c r="B29" s="216">
        <f>B27-B28</f>
        <v>23711895000</v>
      </c>
      <c r="C29" s="216">
        <f>C27-C28</f>
        <v>26902486847</v>
      </c>
      <c r="D29" s="216">
        <f>D27-D28</f>
        <v>30228178000</v>
      </c>
      <c r="E29" s="216">
        <f t="shared" ref="E29:G29" si="5">E27-E28</f>
        <v>32147001000</v>
      </c>
      <c r="F29" s="216">
        <f t="shared" si="5"/>
        <v>34239150000</v>
      </c>
      <c r="G29" s="216">
        <f t="shared" si="5"/>
        <v>36350891000</v>
      </c>
    </row>
    <row r="30" spans="1:14" ht="24" customHeight="1">
      <c r="A30" s="203" t="s">
        <v>121</v>
      </c>
      <c r="B30" s="205">
        <f t="shared" ref="B30:G30" si="6">(B26/B29)*100</f>
        <v>12.539474386167788</v>
      </c>
      <c r="C30" s="205">
        <f t="shared" si="6"/>
        <v>6.7780635201884394</v>
      </c>
      <c r="D30" s="205">
        <f t="shared" si="6"/>
        <v>10.522458978506744</v>
      </c>
      <c r="E30" s="205">
        <f t="shared" si="6"/>
        <v>13.548144039937037</v>
      </c>
      <c r="F30" s="205">
        <f t="shared" si="6"/>
        <v>13.837554378540354</v>
      </c>
      <c r="G30" s="205">
        <f t="shared" si="6"/>
        <v>13.56714199935292</v>
      </c>
    </row>
    <row r="32" spans="1:14">
      <c r="A32" s="120" t="s">
        <v>122</v>
      </c>
      <c r="B32" s="121"/>
      <c r="C32" s="87"/>
      <c r="D32" s="121"/>
      <c r="E32" s="121"/>
      <c r="F32" s="32"/>
      <c r="G32" s="33"/>
    </row>
    <row r="34" spans="1:12" s="75" customFormat="1">
      <c r="A34" s="76"/>
      <c r="H34" s="49"/>
      <c r="I34" s="49"/>
      <c r="J34" s="49"/>
      <c r="K34" s="49"/>
      <c r="L34" s="49"/>
    </row>
    <row r="35" spans="1:12" s="75" customFormat="1">
      <c r="A35" s="122"/>
      <c r="B35" s="123"/>
      <c r="C35" s="123"/>
      <c r="D35" s="123"/>
      <c r="E35" s="123"/>
      <c r="H35" s="49"/>
      <c r="I35" s="49"/>
      <c r="J35" s="49"/>
      <c r="K35" s="49"/>
      <c r="L35" s="49"/>
    </row>
    <row r="36" spans="1:12" s="75" customFormat="1">
      <c r="B36" s="123"/>
      <c r="C36" s="123"/>
      <c r="D36" s="123"/>
      <c r="E36" s="123"/>
      <c r="H36" s="49"/>
      <c r="I36" s="49"/>
      <c r="J36" s="49"/>
      <c r="K36" s="49"/>
      <c r="L36" s="49"/>
    </row>
    <row r="37" spans="1:12" s="75" customFormat="1">
      <c r="A37" s="124"/>
      <c r="B37" s="123"/>
      <c r="C37" s="123"/>
      <c r="D37" s="123"/>
      <c r="E37" s="123"/>
      <c r="H37" s="49"/>
      <c r="I37" s="49"/>
      <c r="J37" s="49"/>
      <c r="K37" s="49"/>
      <c r="L37" s="49"/>
    </row>
    <row r="38" spans="1:12" s="75" customFormat="1">
      <c r="A38" s="125"/>
      <c r="B38" s="123"/>
      <c r="C38" s="123"/>
      <c r="D38" s="123"/>
      <c r="E38" s="123"/>
      <c r="H38" s="49"/>
      <c r="I38" s="49"/>
      <c r="J38" s="49"/>
      <c r="K38" s="49"/>
      <c r="L38" s="49"/>
    </row>
    <row r="39" spans="1:12" s="75" customFormat="1">
      <c r="A39" s="122"/>
      <c r="B39" s="123"/>
      <c r="C39" s="123"/>
      <c r="D39" s="123"/>
      <c r="E39" s="123"/>
      <c r="H39" s="49"/>
      <c r="I39" s="49"/>
      <c r="J39" s="49"/>
      <c r="K39" s="49"/>
      <c r="L39" s="49"/>
    </row>
    <row r="40" spans="1:12" s="75" customFormat="1">
      <c r="A40" s="124"/>
      <c r="B40" s="123"/>
      <c r="C40" s="123"/>
      <c r="D40" s="123"/>
      <c r="E40" s="123"/>
      <c r="H40" s="49"/>
      <c r="I40" s="49"/>
      <c r="J40" s="49"/>
      <c r="K40" s="49"/>
      <c r="L40" s="49"/>
    </row>
    <row r="41" spans="1:12" s="75" customFormat="1">
      <c r="A41" s="122"/>
      <c r="B41" s="123"/>
      <c r="C41" s="123"/>
      <c r="D41" s="123"/>
      <c r="E41" s="123"/>
      <c r="H41" s="49"/>
      <c r="I41" s="49"/>
      <c r="J41" s="49"/>
      <c r="K41" s="49"/>
      <c r="L41" s="49"/>
    </row>
    <row r="42" spans="1:12" s="75" customFormat="1">
      <c r="A42" s="122"/>
      <c r="B42" s="123"/>
      <c r="C42" s="123"/>
      <c r="D42" s="123"/>
      <c r="E42" s="123"/>
      <c r="H42" s="49"/>
      <c r="I42" s="49"/>
      <c r="J42" s="49"/>
      <c r="K42" s="49"/>
      <c r="L42" s="49"/>
    </row>
    <row r="43" spans="1:12" s="75" customFormat="1">
      <c r="A43" s="124"/>
      <c r="B43" s="123"/>
      <c r="C43" s="123"/>
      <c r="D43" s="123"/>
      <c r="E43" s="123"/>
      <c r="H43" s="49"/>
      <c r="I43" s="49"/>
      <c r="J43" s="49"/>
      <c r="K43" s="49"/>
      <c r="L43" s="49"/>
    </row>
    <row r="44" spans="1:12" s="75" customFormat="1">
      <c r="A44" s="122"/>
      <c r="B44" s="123"/>
      <c r="C44" s="123"/>
      <c r="D44" s="123"/>
      <c r="E44" s="123"/>
      <c r="H44" s="49"/>
      <c r="I44" s="49"/>
      <c r="J44" s="49"/>
      <c r="K44" s="49"/>
      <c r="L44" s="49"/>
    </row>
    <row r="45" spans="1:12" s="75" customFormat="1">
      <c r="A45" s="122"/>
      <c r="B45" s="126"/>
      <c r="C45" s="127"/>
      <c r="D45" s="126"/>
      <c r="E45" s="126"/>
      <c r="H45" s="49"/>
      <c r="I45" s="49"/>
      <c r="J45" s="49"/>
      <c r="K45" s="49"/>
      <c r="L45" s="49"/>
    </row>
    <row r="46" spans="1:12" s="75" customFormat="1">
      <c r="A46" s="123"/>
      <c r="B46" s="126"/>
      <c r="C46" s="127"/>
      <c r="D46" s="126"/>
      <c r="E46" s="126"/>
      <c r="H46" s="49"/>
      <c r="I46" s="49"/>
      <c r="J46" s="49"/>
      <c r="K46" s="49"/>
      <c r="L46" s="49"/>
    </row>
    <row r="47" spans="1:12" s="75" customFormat="1">
      <c r="A47" s="128"/>
      <c r="B47" s="129"/>
      <c r="C47" s="129"/>
      <c r="D47" s="129"/>
      <c r="E47" s="129"/>
      <c r="H47" s="49"/>
      <c r="I47" s="49"/>
      <c r="J47" s="49"/>
      <c r="K47" s="49"/>
      <c r="L47" s="49"/>
    </row>
    <row r="48" spans="1:12" s="75" customFormat="1">
      <c r="A48" s="130"/>
      <c r="B48" s="131"/>
      <c r="C48" s="131"/>
      <c r="D48" s="131"/>
      <c r="E48" s="131"/>
      <c r="H48" s="49"/>
      <c r="I48" s="49"/>
      <c r="J48" s="49"/>
      <c r="K48" s="49"/>
      <c r="L48" s="49"/>
    </row>
    <row r="49" spans="1:12" s="75" customFormat="1">
      <c r="A49" s="130"/>
      <c r="B49" s="131"/>
      <c r="C49" s="131"/>
      <c r="D49" s="131"/>
      <c r="E49" s="131"/>
      <c r="H49" s="49"/>
      <c r="I49" s="49"/>
      <c r="J49" s="49"/>
      <c r="K49" s="49"/>
      <c r="L49" s="49"/>
    </row>
    <row r="50" spans="1:12" s="75" customFormat="1">
      <c r="A50" s="122"/>
      <c r="B50" s="132"/>
      <c r="C50" s="131"/>
      <c r="D50" s="131"/>
      <c r="E50" s="131"/>
      <c r="H50" s="49"/>
      <c r="I50" s="49"/>
      <c r="J50" s="49"/>
      <c r="K50" s="49"/>
      <c r="L50" s="49"/>
    </row>
    <row r="51" spans="1:12" s="75" customFormat="1">
      <c r="A51" s="127"/>
      <c r="B51" s="127"/>
      <c r="C51" s="127"/>
      <c r="D51" s="127"/>
      <c r="E51" s="127"/>
      <c r="H51" s="49"/>
      <c r="I51" s="49"/>
      <c r="J51" s="49"/>
      <c r="K51" s="49"/>
      <c r="L51" s="49"/>
    </row>
    <row r="52" spans="1:12" s="75" customFormat="1">
      <c r="A52" s="127"/>
      <c r="B52" s="127"/>
      <c r="C52" s="127"/>
      <c r="D52" s="127"/>
      <c r="E52" s="127"/>
      <c r="H52" s="49"/>
      <c r="I52" s="49"/>
      <c r="J52" s="49"/>
      <c r="K52" s="49"/>
      <c r="L52" s="49"/>
    </row>
    <row r="53" spans="1:12" s="75" customFormat="1">
      <c r="A53" s="123"/>
      <c r="B53" s="127"/>
      <c r="C53" s="127"/>
      <c r="D53" s="127"/>
      <c r="E53" s="127"/>
      <c r="H53" s="49"/>
      <c r="I53" s="49"/>
      <c r="J53" s="49"/>
      <c r="K53" s="49"/>
      <c r="L53" s="49"/>
    </row>
    <row r="54" spans="1:12" s="75" customFormat="1">
      <c r="A54" s="127"/>
      <c r="B54" s="127"/>
      <c r="C54" s="127"/>
      <c r="D54" s="127"/>
      <c r="E54" s="127"/>
      <c r="H54" s="49"/>
      <c r="I54" s="49"/>
      <c r="J54" s="49"/>
      <c r="K54" s="49"/>
      <c r="L54" s="49"/>
    </row>
    <row r="55" spans="1:12" s="75" customFormat="1">
      <c r="A55" s="127"/>
      <c r="B55" s="127"/>
      <c r="C55" s="127"/>
      <c r="D55" s="127"/>
      <c r="E55" s="127"/>
      <c r="H55" s="49"/>
      <c r="I55" s="49"/>
      <c r="J55" s="49"/>
      <c r="K55" s="49"/>
      <c r="L55" s="49"/>
    </row>
    <row r="56" spans="1:12" s="75" customFormat="1">
      <c r="A56" s="133"/>
      <c r="B56" s="133"/>
      <c r="C56" s="133"/>
      <c r="D56" s="133"/>
      <c r="E56" s="133"/>
      <c r="H56" s="49"/>
      <c r="I56" s="49"/>
      <c r="J56" s="49"/>
      <c r="K56" s="49"/>
      <c r="L56" s="49"/>
    </row>
    <row r="57" spans="1:12" s="75" customFormat="1">
      <c r="A57" s="127"/>
      <c r="B57" s="126"/>
      <c r="C57" s="126"/>
      <c r="D57" s="126"/>
      <c r="E57" s="127"/>
      <c r="H57" s="49"/>
      <c r="I57" s="49"/>
      <c r="J57" s="49"/>
      <c r="K57" s="49"/>
      <c r="L57" s="49"/>
    </row>
    <row r="58" spans="1:12" s="75" customFormat="1">
      <c r="A58" s="127"/>
      <c r="B58" s="126"/>
      <c r="C58" s="126"/>
      <c r="D58" s="126"/>
      <c r="E58" s="127"/>
      <c r="H58" s="49"/>
      <c r="I58" s="49"/>
      <c r="J58" s="49"/>
      <c r="K58" s="49"/>
      <c r="L58" s="49"/>
    </row>
    <row r="59" spans="1:12" s="75" customFormat="1">
      <c r="A59" s="133"/>
      <c r="B59" s="134"/>
      <c r="C59" s="134"/>
      <c r="D59" s="134"/>
      <c r="E59" s="134"/>
      <c r="H59" s="49"/>
      <c r="I59" s="49"/>
      <c r="J59" s="49"/>
      <c r="K59" s="49"/>
      <c r="L59" s="49"/>
    </row>
    <row r="60" spans="1:12" s="75" customFormat="1">
      <c r="A60" s="135"/>
      <c r="B60" s="136"/>
      <c r="C60" s="137"/>
      <c r="D60" s="136"/>
      <c r="E60" s="136"/>
      <c r="H60" s="49"/>
      <c r="I60" s="49"/>
      <c r="J60" s="49"/>
      <c r="K60" s="49"/>
      <c r="L60" s="49"/>
    </row>
    <row r="61" spans="1:12" s="75" customFormat="1">
      <c r="H61" s="49"/>
      <c r="I61" s="49"/>
      <c r="J61" s="49"/>
      <c r="K61" s="49"/>
      <c r="L61" s="49"/>
    </row>
    <row r="62" spans="1:12" s="75" customFormat="1">
      <c r="H62" s="49"/>
      <c r="I62" s="49"/>
      <c r="J62" s="49"/>
      <c r="K62" s="49"/>
      <c r="L62" s="49"/>
    </row>
    <row r="63" spans="1:12" s="75" customFormat="1">
      <c r="H63" s="49"/>
      <c r="I63" s="49"/>
      <c r="J63" s="49"/>
      <c r="K63" s="49"/>
      <c r="L63" s="49"/>
    </row>
    <row r="64" spans="1:12" s="75" customFormat="1">
      <c r="H64" s="49"/>
      <c r="I64" s="49"/>
      <c r="J64" s="49"/>
      <c r="K64" s="49"/>
      <c r="L64" s="49"/>
    </row>
    <row r="65" spans="2:12" s="75" customFormat="1">
      <c r="H65" s="49"/>
      <c r="I65" s="49"/>
      <c r="J65" s="49"/>
      <c r="K65" s="49"/>
      <c r="L65" s="49"/>
    </row>
    <row r="66" spans="2:12" s="75" customFormat="1">
      <c r="H66" s="49"/>
      <c r="I66" s="49"/>
      <c r="J66" s="49"/>
      <c r="K66" s="49"/>
      <c r="L66" s="49"/>
    </row>
    <row r="67" spans="2:12" s="75" customFormat="1">
      <c r="H67" s="49"/>
      <c r="I67" s="49"/>
      <c r="J67" s="49"/>
      <c r="K67" s="49"/>
      <c r="L67" s="49"/>
    </row>
    <row r="68" spans="2:12" s="75" customFormat="1">
      <c r="H68" s="49"/>
      <c r="I68" s="49"/>
      <c r="J68" s="49"/>
      <c r="K68" s="49"/>
      <c r="L68" s="49"/>
    </row>
    <row r="69" spans="2:12" s="75" customFormat="1">
      <c r="H69" s="49"/>
      <c r="I69" s="49"/>
      <c r="J69" s="49"/>
      <c r="K69" s="49"/>
      <c r="L69" s="49"/>
    </row>
    <row r="70" spans="2:12" s="75" customFormat="1">
      <c r="H70" s="49"/>
      <c r="I70" s="49"/>
      <c r="J70" s="49"/>
      <c r="K70" s="49"/>
      <c r="L70" s="49"/>
    </row>
    <row r="71" spans="2:12" s="75" customFormat="1">
      <c r="H71" s="49"/>
      <c r="I71" s="49"/>
      <c r="J71" s="49"/>
      <c r="K71" s="49"/>
      <c r="L71" s="49"/>
    </row>
    <row r="72" spans="2:12" s="75" customFormat="1">
      <c r="H72" s="49"/>
      <c r="I72" s="49"/>
      <c r="J72" s="49"/>
      <c r="K72" s="49"/>
      <c r="L72" s="49"/>
    </row>
    <row r="73" spans="2:12" s="75" customFormat="1">
      <c r="H73" s="49"/>
      <c r="I73" s="49"/>
      <c r="J73" s="49"/>
      <c r="K73" s="49"/>
      <c r="L73" s="49"/>
    </row>
    <row r="74" spans="2:12" s="75" customFormat="1">
      <c r="B74" s="229"/>
      <c r="C74" s="233">
        <v>440361000</v>
      </c>
      <c r="D74" s="233">
        <v>295740769</v>
      </c>
      <c r="E74" s="229"/>
      <c r="F74" s="229"/>
      <c r="H74" s="49"/>
      <c r="I74" s="49"/>
      <c r="J74" s="49"/>
      <c r="K74" s="49"/>
      <c r="L74" s="49"/>
    </row>
    <row r="75" spans="2:12" s="75" customFormat="1">
      <c r="B75" s="229"/>
      <c r="C75" s="233"/>
      <c r="D75" s="233"/>
      <c r="E75" s="229"/>
      <c r="F75" s="229"/>
      <c r="H75" s="49"/>
      <c r="I75" s="49"/>
      <c r="J75" s="49"/>
      <c r="K75" s="49"/>
      <c r="L75" s="49"/>
    </row>
    <row r="76" spans="2:12" s="75" customFormat="1">
      <c r="H76" s="49"/>
      <c r="I76" s="49"/>
      <c r="J76" s="49"/>
      <c r="K76" s="49"/>
      <c r="L76" s="49"/>
    </row>
    <row r="77" spans="2:12" s="75" customFormat="1">
      <c r="H77" s="49"/>
      <c r="I77" s="49"/>
      <c r="J77" s="49"/>
      <c r="K77" s="49"/>
      <c r="L77" s="49"/>
    </row>
    <row r="78" spans="2:12" s="75" customFormat="1">
      <c r="H78" s="49"/>
      <c r="I78" s="49"/>
      <c r="J78" s="49"/>
      <c r="K78" s="49"/>
      <c r="L78" s="49"/>
    </row>
    <row r="79" spans="2:12" s="75" customFormat="1">
      <c r="H79" s="49"/>
      <c r="I79" s="49"/>
      <c r="J79" s="49"/>
      <c r="K79" s="49"/>
      <c r="L79" s="49"/>
    </row>
    <row r="80" spans="2:12" s="75" customFormat="1">
      <c r="H80" s="49"/>
      <c r="I80" s="49"/>
      <c r="J80" s="49"/>
      <c r="K80" s="49"/>
      <c r="L80" s="49"/>
    </row>
    <row r="81" spans="8:12" s="75" customFormat="1">
      <c r="H81" s="49"/>
      <c r="I81" s="49"/>
      <c r="J81" s="49"/>
      <c r="K81" s="49"/>
      <c r="L81" s="49"/>
    </row>
    <row r="82" spans="8:12" s="75" customFormat="1">
      <c r="H82" s="49"/>
      <c r="I82" s="49"/>
      <c r="J82" s="49"/>
      <c r="K82" s="49"/>
      <c r="L82" s="49"/>
    </row>
    <row r="83" spans="8:12" s="75" customFormat="1">
      <c r="H83" s="49"/>
      <c r="I83" s="49"/>
      <c r="J83" s="49"/>
      <c r="K83" s="49"/>
      <c r="L83" s="49"/>
    </row>
    <row r="84" spans="8:12" s="75" customFormat="1">
      <c r="H84" s="49"/>
      <c r="I84" s="49"/>
      <c r="J84" s="49"/>
      <c r="K84" s="49"/>
      <c r="L84" s="49"/>
    </row>
    <row r="85" spans="8:12" s="75" customFormat="1">
      <c r="H85" s="49"/>
      <c r="I85" s="49"/>
      <c r="J85" s="49"/>
      <c r="K85" s="49"/>
      <c r="L85" s="49"/>
    </row>
    <row r="86" spans="8:12" s="75" customFormat="1">
      <c r="H86" s="49"/>
      <c r="I86" s="49"/>
      <c r="J86" s="49"/>
      <c r="K86" s="49"/>
      <c r="L86" s="49"/>
    </row>
    <row r="87" spans="8:12" s="75" customFormat="1">
      <c r="H87" s="49"/>
      <c r="I87" s="49"/>
      <c r="J87" s="49"/>
      <c r="K87" s="49"/>
      <c r="L87" s="49"/>
    </row>
    <row r="88" spans="8:12" s="75" customFormat="1">
      <c r="H88" s="49"/>
      <c r="I88" s="49"/>
      <c r="J88" s="49"/>
      <c r="K88" s="49"/>
      <c r="L88" s="49"/>
    </row>
    <row r="89" spans="8:12" s="75" customFormat="1">
      <c r="H89" s="49"/>
      <c r="I89" s="49"/>
      <c r="J89" s="49"/>
      <c r="K89" s="49"/>
      <c r="L89" s="49"/>
    </row>
    <row r="90" spans="8:12" s="75" customFormat="1">
      <c r="H90" s="49"/>
      <c r="I90" s="49"/>
      <c r="J90" s="49"/>
      <c r="K90" s="49"/>
      <c r="L90" s="49"/>
    </row>
    <row r="91" spans="8:12" s="75" customFormat="1">
      <c r="H91" s="49"/>
      <c r="I91" s="49"/>
      <c r="J91" s="49"/>
      <c r="K91" s="49"/>
      <c r="L91" s="49"/>
    </row>
    <row r="92" spans="8:12" s="75" customFormat="1">
      <c r="H92" s="49"/>
      <c r="I92" s="49"/>
      <c r="J92" s="49"/>
      <c r="K92" s="49"/>
      <c r="L92" s="49"/>
    </row>
    <row r="93" spans="8:12" s="75" customFormat="1">
      <c r="H93" s="49"/>
      <c r="I93" s="49"/>
      <c r="J93" s="49"/>
      <c r="K93" s="49"/>
      <c r="L93" s="49"/>
    </row>
    <row r="94" spans="8:12" s="75" customFormat="1">
      <c r="H94" s="49"/>
      <c r="I94" s="49"/>
      <c r="J94" s="49"/>
      <c r="K94" s="49"/>
      <c r="L94" s="49"/>
    </row>
    <row r="95" spans="8:12" s="75" customFormat="1">
      <c r="H95" s="49"/>
      <c r="I95" s="49"/>
      <c r="J95" s="49"/>
      <c r="K95" s="49"/>
      <c r="L95" s="49"/>
    </row>
    <row r="96" spans="8:12" s="75" customFormat="1">
      <c r="H96" s="49"/>
      <c r="I96" s="49"/>
      <c r="J96" s="49"/>
      <c r="K96" s="49"/>
      <c r="L96" s="49"/>
    </row>
    <row r="97" spans="8:12" s="75" customFormat="1">
      <c r="H97" s="49"/>
      <c r="I97" s="49"/>
      <c r="J97" s="49"/>
      <c r="K97" s="49"/>
      <c r="L97" s="49"/>
    </row>
    <row r="98" spans="8:12" s="75" customFormat="1">
      <c r="H98" s="49"/>
      <c r="I98" s="49"/>
      <c r="J98" s="49"/>
      <c r="K98" s="49"/>
      <c r="L98" s="49"/>
    </row>
    <row r="99" spans="8:12" s="75" customFormat="1">
      <c r="H99" s="49"/>
      <c r="I99" s="49"/>
      <c r="J99" s="49"/>
      <c r="K99" s="49"/>
      <c r="L99" s="49"/>
    </row>
    <row r="100" spans="8:12" s="75" customFormat="1">
      <c r="H100" s="49"/>
      <c r="I100" s="49"/>
      <c r="J100" s="49"/>
      <c r="K100" s="49"/>
      <c r="L100" s="49"/>
    </row>
    <row r="101" spans="8:12" s="75" customFormat="1">
      <c r="H101" s="49"/>
      <c r="I101" s="49"/>
      <c r="J101" s="49"/>
      <c r="K101" s="49"/>
      <c r="L101" s="49"/>
    </row>
    <row r="102" spans="8:12" s="75" customFormat="1">
      <c r="H102" s="49"/>
      <c r="I102" s="49"/>
      <c r="J102" s="49"/>
      <c r="K102" s="49"/>
      <c r="L102" s="49"/>
    </row>
    <row r="103" spans="8:12" s="75" customFormat="1">
      <c r="H103" s="49"/>
      <c r="I103" s="49"/>
      <c r="J103" s="49"/>
      <c r="K103" s="49"/>
      <c r="L103" s="49"/>
    </row>
    <row r="104" spans="8:12" s="75" customFormat="1">
      <c r="H104" s="49"/>
      <c r="I104" s="49"/>
      <c r="J104" s="49"/>
      <c r="K104" s="49"/>
      <c r="L104" s="49"/>
    </row>
    <row r="105" spans="8:12" s="75" customFormat="1">
      <c r="H105" s="49"/>
      <c r="I105" s="49"/>
      <c r="J105" s="49"/>
      <c r="K105" s="49"/>
      <c r="L105" s="49"/>
    </row>
    <row r="106" spans="8:12" s="75" customFormat="1">
      <c r="H106" s="49"/>
      <c r="I106" s="49"/>
      <c r="J106" s="49"/>
      <c r="K106" s="49"/>
      <c r="L106" s="49"/>
    </row>
    <row r="107" spans="8:12" s="75" customFormat="1">
      <c r="H107" s="49"/>
      <c r="I107" s="49"/>
      <c r="J107" s="49"/>
      <c r="K107" s="49"/>
      <c r="L107" s="49"/>
    </row>
    <row r="108" spans="8:12" s="75" customFormat="1">
      <c r="H108" s="49"/>
      <c r="I108" s="49"/>
      <c r="J108" s="49"/>
      <c r="K108" s="49"/>
      <c r="L108" s="49"/>
    </row>
    <row r="109" spans="8:12" s="75" customFormat="1">
      <c r="H109" s="49"/>
      <c r="I109" s="49"/>
      <c r="J109" s="49"/>
      <c r="K109" s="49"/>
      <c r="L109" s="49"/>
    </row>
    <row r="110" spans="8:12" s="75" customFormat="1">
      <c r="H110" s="49"/>
      <c r="I110" s="49"/>
      <c r="J110" s="49"/>
      <c r="K110" s="49"/>
      <c r="L110" s="49"/>
    </row>
    <row r="111" spans="8:12" s="75" customFormat="1">
      <c r="H111" s="49"/>
      <c r="I111" s="49"/>
      <c r="J111" s="49"/>
      <c r="K111" s="49"/>
      <c r="L111" s="49"/>
    </row>
    <row r="112" spans="8:12" s="75" customFormat="1">
      <c r="H112" s="49"/>
      <c r="I112" s="49"/>
      <c r="J112" s="49"/>
      <c r="K112" s="49"/>
      <c r="L112" s="49"/>
    </row>
  </sheetData>
  <mergeCells count="6">
    <mergeCell ref="F74:F75"/>
    <mergeCell ref="A1:E1"/>
    <mergeCell ref="B74:B75"/>
    <mergeCell ref="C74:C75"/>
    <mergeCell ref="D74:D75"/>
    <mergeCell ref="E74:E7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48"/>
  <sheetViews>
    <sheetView workbookViewId="0">
      <selection activeCell="A27" sqref="A27"/>
    </sheetView>
  </sheetViews>
  <sheetFormatPr defaultColWidth="11" defaultRowHeight="15.75"/>
  <cols>
    <col min="1" max="1" width="58" style="49" customWidth="1"/>
    <col min="2" max="6" width="14.375" style="49" customWidth="1"/>
    <col min="7" max="7" width="15.375" style="98" customWidth="1"/>
    <col min="8" max="16384" width="11" style="49"/>
  </cols>
  <sheetData>
    <row r="1" spans="1:7" ht="22.5" customHeight="1">
      <c r="A1" s="234" t="s">
        <v>185</v>
      </c>
      <c r="B1" s="235"/>
      <c r="C1" s="236"/>
      <c r="D1" s="236"/>
      <c r="E1" s="236"/>
      <c r="F1" s="237"/>
    </row>
    <row r="2" spans="1:7">
      <c r="A2" s="138"/>
      <c r="B2" s="138" t="s">
        <v>9</v>
      </c>
      <c r="C2" s="138" t="s">
        <v>10</v>
      </c>
      <c r="D2" s="138" t="s">
        <v>11</v>
      </c>
      <c r="E2" s="138" t="s">
        <v>32</v>
      </c>
      <c r="F2" s="138" t="s">
        <v>12</v>
      </c>
      <c r="G2" s="138" t="s">
        <v>31</v>
      </c>
    </row>
    <row r="3" spans="1:7">
      <c r="A3" s="77" t="s">
        <v>123</v>
      </c>
      <c r="B3" s="98">
        <v>74382100</v>
      </c>
      <c r="C3" s="98">
        <v>41719147</v>
      </c>
      <c r="D3" s="98">
        <v>91128650</v>
      </c>
      <c r="E3" s="98">
        <v>114221000</v>
      </c>
      <c r="F3" s="98">
        <v>111372000</v>
      </c>
      <c r="G3" s="98">
        <v>130987000</v>
      </c>
    </row>
    <row r="4" spans="1:7">
      <c r="A4" s="99" t="s">
        <v>124</v>
      </c>
      <c r="B4" s="98">
        <v>86930700</v>
      </c>
      <c r="C4" s="98">
        <v>35025437</v>
      </c>
      <c r="D4" s="98">
        <v>100849000</v>
      </c>
      <c r="E4" s="98">
        <v>83203000</v>
      </c>
      <c r="F4" s="98">
        <v>76819000</v>
      </c>
      <c r="G4" s="98">
        <v>128344000</v>
      </c>
    </row>
    <row r="5" spans="1:7">
      <c r="A5" s="98" t="s">
        <v>125</v>
      </c>
      <c r="B5" s="98">
        <v>56267700</v>
      </c>
      <c r="C5" s="98">
        <v>34321903</v>
      </c>
      <c r="D5" s="98">
        <v>74727000</v>
      </c>
      <c r="E5" s="98">
        <v>142057000</v>
      </c>
      <c r="F5" s="98">
        <v>149986000</v>
      </c>
      <c r="G5" s="98">
        <v>157102000</v>
      </c>
    </row>
    <row r="6" spans="1:7">
      <c r="A6" s="77" t="s">
        <v>126</v>
      </c>
      <c r="B6" s="98">
        <v>52374280</v>
      </c>
      <c r="C6" s="98">
        <v>32288585</v>
      </c>
      <c r="D6" s="98">
        <v>67371560</v>
      </c>
      <c r="E6" s="98">
        <v>131522000</v>
      </c>
      <c r="F6" s="98">
        <v>141212000</v>
      </c>
      <c r="G6" s="98">
        <v>149821000</v>
      </c>
    </row>
    <row r="7" spans="1:7">
      <c r="A7" s="77" t="s">
        <v>127</v>
      </c>
      <c r="B7" s="98">
        <v>166107100</v>
      </c>
      <c r="C7" s="98">
        <v>54093835</v>
      </c>
      <c r="D7" s="98">
        <v>179710200</v>
      </c>
      <c r="E7" s="98">
        <v>192032000</v>
      </c>
      <c r="F7" s="98">
        <v>204372000</v>
      </c>
      <c r="G7" s="98">
        <v>216495000</v>
      </c>
    </row>
    <row r="8" spans="1:7">
      <c r="A8" s="77" t="s">
        <v>128</v>
      </c>
      <c r="B8" s="98">
        <v>103429700</v>
      </c>
      <c r="C8" s="98">
        <v>51875804</v>
      </c>
      <c r="D8" s="98">
        <v>127542000</v>
      </c>
      <c r="E8" s="98">
        <v>192032000</v>
      </c>
      <c r="F8" s="98">
        <v>204372000</v>
      </c>
      <c r="G8" s="98">
        <v>216495000</v>
      </c>
    </row>
    <row r="9" spans="1:7">
      <c r="A9" s="77" t="s">
        <v>129</v>
      </c>
      <c r="B9" s="98">
        <v>52778280</v>
      </c>
      <c r="C9" s="98">
        <v>33072133</v>
      </c>
      <c r="D9" s="98">
        <v>69608060</v>
      </c>
      <c r="E9" s="98">
        <v>138984000</v>
      </c>
      <c r="F9" s="98">
        <v>149674000</v>
      </c>
      <c r="G9" s="98">
        <v>166741000</v>
      </c>
    </row>
    <row r="10" spans="1:7">
      <c r="A10" s="77" t="s">
        <v>130</v>
      </c>
      <c r="B10" s="98">
        <v>51458280</v>
      </c>
      <c r="C10" s="98">
        <v>32549768</v>
      </c>
      <c r="D10" s="98">
        <v>68117060</v>
      </c>
      <c r="E10" s="98">
        <v>10622000</v>
      </c>
      <c r="F10" s="98">
        <v>10659000</v>
      </c>
      <c r="G10" s="98">
        <v>9011000</v>
      </c>
    </row>
    <row r="11" spans="1:7">
      <c r="A11" s="77" t="s">
        <v>131</v>
      </c>
      <c r="B11" s="98">
        <v>101302280</v>
      </c>
      <c r="C11" s="98">
        <v>35913587</v>
      </c>
      <c r="D11" s="98">
        <v>118121560</v>
      </c>
      <c r="E11" s="98">
        <v>71956000</v>
      </c>
      <c r="F11" s="98">
        <v>75334000</v>
      </c>
      <c r="G11" s="98">
        <v>78582000</v>
      </c>
    </row>
    <row r="12" spans="1:7">
      <c r="A12" s="77" t="s">
        <v>132</v>
      </c>
      <c r="B12" s="98">
        <v>4529000</v>
      </c>
      <c r="C12" s="98">
        <v>2403866</v>
      </c>
      <c r="D12" s="98">
        <v>5448000</v>
      </c>
      <c r="E12" s="98">
        <v>10350000</v>
      </c>
      <c r="F12" s="98">
        <v>10416000</v>
      </c>
      <c r="G12" s="98">
        <v>5491000</v>
      </c>
    </row>
    <row r="13" spans="1:7">
      <c r="A13" s="77" t="s">
        <v>133</v>
      </c>
      <c r="B13" s="98">
        <v>6058860</v>
      </c>
      <c r="C13" s="98">
        <v>2413937</v>
      </c>
      <c r="D13" s="98">
        <v>6476520</v>
      </c>
      <c r="E13" s="98">
        <v>9538000</v>
      </c>
      <c r="F13" s="98">
        <v>7839000</v>
      </c>
      <c r="G13" s="98">
        <v>6996000</v>
      </c>
    </row>
    <row r="14" spans="1:7">
      <c r="A14" s="98" t="s">
        <v>134</v>
      </c>
      <c r="B14" s="98">
        <v>2098860</v>
      </c>
      <c r="C14" s="98">
        <v>846840</v>
      </c>
      <c r="D14" s="98">
        <v>2003520</v>
      </c>
      <c r="E14" s="98"/>
      <c r="F14" s="98"/>
    </row>
    <row r="15" spans="1:7">
      <c r="A15" s="98" t="s">
        <v>135</v>
      </c>
      <c r="B15" s="98">
        <v>2098860</v>
      </c>
      <c r="C15" s="98">
        <v>846840</v>
      </c>
      <c r="D15" s="98">
        <v>2003520</v>
      </c>
      <c r="E15" s="98">
        <v>2000000</v>
      </c>
      <c r="F15" s="98">
        <v>770000</v>
      </c>
      <c r="G15" s="98">
        <v>0</v>
      </c>
    </row>
    <row r="16" spans="1:7">
      <c r="A16" s="98" t="s">
        <v>136</v>
      </c>
      <c r="B16" s="98">
        <v>52898400</v>
      </c>
      <c r="C16" s="98">
        <v>33346431</v>
      </c>
      <c r="D16" s="98">
        <v>72021200</v>
      </c>
      <c r="E16" s="98">
        <v>8457000</v>
      </c>
      <c r="F16" s="98">
        <v>9079000</v>
      </c>
      <c r="G16" s="98">
        <v>9639000</v>
      </c>
    </row>
    <row r="17" spans="1:7" ht="26.25" customHeight="1">
      <c r="A17" s="188" t="s">
        <v>137</v>
      </c>
      <c r="B17" s="189">
        <f>SUM(B3:B16)</f>
        <v>812714400</v>
      </c>
      <c r="C17" s="189">
        <f>SUM(C3:C16)</f>
        <v>390718113</v>
      </c>
      <c r="D17" s="189">
        <f>SUM(D3:D16)</f>
        <v>985127850</v>
      </c>
      <c r="E17" s="189">
        <f t="shared" ref="E17:G17" si="0">SUM(E3:E16)</f>
        <v>1106974000</v>
      </c>
      <c r="F17" s="189">
        <f t="shared" si="0"/>
        <v>1151904000</v>
      </c>
      <c r="G17" s="189">
        <f t="shared" si="0"/>
        <v>1275704000</v>
      </c>
    </row>
    <row r="18" spans="1:7" s="8" customFormat="1">
      <c r="A18" s="77" t="s">
        <v>138</v>
      </c>
      <c r="B18" s="2">
        <v>2573286000</v>
      </c>
      <c r="C18" s="2">
        <v>7312717832</v>
      </c>
      <c r="D18" s="2">
        <v>2827733000</v>
      </c>
      <c r="E18" s="2">
        <v>3378164000</v>
      </c>
      <c r="F18" s="2">
        <v>3555731000</v>
      </c>
      <c r="G18" s="98">
        <v>3827952000</v>
      </c>
    </row>
    <row r="19" spans="1:7" ht="26.25" customHeight="1">
      <c r="A19" s="190" t="s">
        <v>139</v>
      </c>
      <c r="B19" s="30">
        <f>(B17/B18)*100</f>
        <v>31.582746729279215</v>
      </c>
      <c r="C19" s="30">
        <f t="shared" ref="C19:G19" si="1">(C17/C18)*100</f>
        <v>5.3429945196332032</v>
      </c>
      <c r="D19" s="30">
        <f t="shared" si="1"/>
        <v>34.838078771934974</v>
      </c>
      <c r="E19" s="30">
        <f t="shared" si="1"/>
        <v>32.76850975855524</v>
      </c>
      <c r="F19" s="30">
        <f t="shared" si="1"/>
        <v>32.395701474605367</v>
      </c>
      <c r="G19" s="30">
        <f t="shared" si="1"/>
        <v>33.326018717058105</v>
      </c>
    </row>
    <row r="20" spans="1:7">
      <c r="A20" s="139" t="s">
        <v>140</v>
      </c>
      <c r="B20" s="140"/>
      <c r="C20" s="32"/>
      <c r="D20" s="32"/>
      <c r="E20" s="32"/>
      <c r="F20" s="33"/>
    </row>
    <row r="21" spans="1:7">
      <c r="G21" s="49"/>
    </row>
    <row r="22" spans="1:7">
      <c r="G22" s="49"/>
    </row>
    <row r="23" spans="1:7">
      <c r="G23" s="49"/>
    </row>
    <row r="24" spans="1:7">
      <c r="G24" s="49"/>
    </row>
    <row r="25" spans="1:7">
      <c r="G25" s="49"/>
    </row>
    <row r="26" spans="1:7">
      <c r="G26" s="49"/>
    </row>
    <row r="27" spans="1:7">
      <c r="G27" s="49"/>
    </row>
    <row r="28" spans="1:7">
      <c r="G28" s="49"/>
    </row>
    <row r="29" spans="1:7">
      <c r="G29" s="49"/>
    </row>
    <row r="30" spans="1:7">
      <c r="G30" s="49"/>
    </row>
    <row r="31" spans="1:7">
      <c r="G31" s="49"/>
    </row>
    <row r="32" spans="1:7">
      <c r="G32" s="49"/>
    </row>
    <row r="33" spans="7:7">
      <c r="G33" s="49"/>
    </row>
    <row r="34" spans="7:7">
      <c r="G34" s="49"/>
    </row>
    <row r="35" spans="7:7">
      <c r="G35" s="49"/>
    </row>
    <row r="36" spans="7:7">
      <c r="G36" s="49"/>
    </row>
    <row r="37" spans="7:7">
      <c r="G37" s="49"/>
    </row>
    <row r="38" spans="7:7">
      <c r="G38" s="49"/>
    </row>
    <row r="39" spans="7:7">
      <c r="G39" s="49"/>
    </row>
    <row r="40" spans="7:7">
      <c r="G40" s="49"/>
    </row>
    <row r="41" spans="7:7">
      <c r="G41" s="49"/>
    </row>
    <row r="42" spans="7:7">
      <c r="G42" s="49"/>
    </row>
    <row r="43" spans="7:7">
      <c r="G43" s="49"/>
    </row>
    <row r="44" spans="7:7">
      <c r="G44" s="49"/>
    </row>
    <row r="45" spans="7:7">
      <c r="G45" s="49"/>
    </row>
    <row r="46" spans="7:7">
      <c r="G46" s="49"/>
    </row>
    <row r="47" spans="7:7">
      <c r="G47" s="49"/>
    </row>
    <row r="48" spans="7:7">
      <c r="G48" s="49"/>
    </row>
  </sheetData>
  <mergeCells count="1">
    <mergeCell ref="A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19"/>
  <sheetViews>
    <sheetView workbookViewId="0">
      <selection activeCell="B30" sqref="B30"/>
    </sheetView>
  </sheetViews>
  <sheetFormatPr defaultColWidth="11" defaultRowHeight="15.75"/>
  <cols>
    <col min="1" max="1" width="62" style="49" customWidth="1"/>
    <col min="2" max="2" width="18.5" style="49" customWidth="1"/>
    <col min="3" max="3" width="16.375" style="49" customWidth="1"/>
    <col min="4" max="4" width="19.125" style="49" customWidth="1"/>
    <col min="5" max="5" width="20.5" style="49" customWidth="1"/>
    <col min="6" max="6" width="20.125" style="49" customWidth="1"/>
    <col min="7" max="7" width="18.625" style="49" customWidth="1"/>
    <col min="8" max="16384" width="11" style="49"/>
  </cols>
  <sheetData>
    <row r="1" spans="1:7" ht="30.75" customHeight="1">
      <c r="A1" s="141" t="s">
        <v>190</v>
      </c>
      <c r="B1" s="142"/>
      <c r="C1" s="143"/>
      <c r="D1" s="144"/>
      <c r="E1" s="145"/>
      <c r="F1" s="72"/>
      <c r="G1" s="33"/>
    </row>
    <row r="2" spans="1:7">
      <c r="A2" s="146"/>
      <c r="B2" s="138" t="s">
        <v>9</v>
      </c>
      <c r="C2" s="138" t="s">
        <v>10</v>
      </c>
      <c r="D2" s="147" t="s">
        <v>76</v>
      </c>
      <c r="E2" s="147" t="s">
        <v>32</v>
      </c>
      <c r="F2" s="147" t="s">
        <v>141</v>
      </c>
      <c r="G2" s="147" t="s">
        <v>142</v>
      </c>
    </row>
    <row r="3" spans="1:7">
      <c r="A3" s="148" t="s">
        <v>143</v>
      </c>
      <c r="B3" s="21">
        <v>24560000</v>
      </c>
      <c r="C3" s="149">
        <v>13851525</v>
      </c>
      <c r="D3" s="4">
        <v>28737850</v>
      </c>
      <c r="E3" s="4">
        <v>22579000</v>
      </c>
      <c r="F3" s="149">
        <v>20855000</v>
      </c>
      <c r="G3" s="149">
        <v>21974000</v>
      </c>
    </row>
    <row r="4" spans="1:7">
      <c r="A4" s="148" t="s">
        <v>144</v>
      </c>
      <c r="B4" s="4">
        <v>10646000</v>
      </c>
      <c r="C4" s="21">
        <v>4595916</v>
      </c>
      <c r="D4" s="150">
        <v>8445000</v>
      </c>
      <c r="E4" s="4">
        <v>15594000</v>
      </c>
      <c r="F4" s="149">
        <v>16537000</v>
      </c>
      <c r="G4" s="149">
        <v>17387000</v>
      </c>
    </row>
    <row r="5" spans="1:7">
      <c r="A5" s="151" t="s">
        <v>145</v>
      </c>
      <c r="B5" s="152">
        <v>1788273.1013842127</v>
      </c>
      <c r="C5" s="153"/>
      <c r="D5" s="152">
        <v>1515493.6363636362</v>
      </c>
      <c r="E5" s="152">
        <v>2897536.8323592381</v>
      </c>
      <c r="F5" s="152">
        <v>3277561.9489645655</v>
      </c>
      <c r="G5" s="152">
        <v>3637238.9444405315</v>
      </c>
    </row>
    <row r="6" spans="1:7">
      <c r="A6" s="151" t="s">
        <v>146</v>
      </c>
      <c r="B6" s="152">
        <v>1347120.4418916837</v>
      </c>
      <c r="C6" s="153"/>
      <c r="D6" s="152">
        <v>1194242.4242424241</v>
      </c>
      <c r="E6" s="152">
        <v>2331144.0310167237</v>
      </c>
      <c r="F6" s="152">
        <v>2620076.795466831</v>
      </c>
      <c r="G6" s="152">
        <v>3060875.9946482647</v>
      </c>
    </row>
    <row r="7" spans="1:7">
      <c r="A7" s="151" t="s">
        <v>147</v>
      </c>
      <c r="B7" s="152">
        <v>6969415.4618076198</v>
      </c>
      <c r="C7" s="153"/>
      <c r="D7" s="152">
        <v>5314037.5757575762</v>
      </c>
      <c r="E7" s="152">
        <v>9531521.5554655418</v>
      </c>
      <c r="F7" s="152">
        <v>9767646.2935003452</v>
      </c>
      <c r="G7" s="152">
        <v>9806128.424054645</v>
      </c>
    </row>
    <row r="8" spans="1:7">
      <c r="A8" s="151" t="s">
        <v>148</v>
      </c>
      <c r="B8" s="152">
        <v>541190.99491648516</v>
      </c>
      <c r="C8" s="153"/>
      <c r="D8" s="152">
        <v>421226.36363636359</v>
      </c>
      <c r="E8" s="152">
        <v>833797.58115849784</v>
      </c>
      <c r="F8" s="152">
        <v>871714.96206825855</v>
      </c>
      <c r="G8" s="152">
        <v>882756.63685655931</v>
      </c>
    </row>
    <row r="9" spans="1:7">
      <c r="A9" s="148" t="s">
        <v>149</v>
      </c>
      <c r="B9" s="21">
        <v>879000</v>
      </c>
      <c r="C9" s="21">
        <v>793931</v>
      </c>
      <c r="D9" s="4">
        <v>1382810</v>
      </c>
      <c r="E9" s="4">
        <v>814000</v>
      </c>
      <c r="F9" s="149">
        <v>871000</v>
      </c>
      <c r="G9" s="149">
        <v>923000</v>
      </c>
    </row>
    <row r="10" spans="1:7">
      <c r="A10" s="148" t="s">
        <v>150</v>
      </c>
      <c r="B10" s="21">
        <v>879000</v>
      </c>
      <c r="C10" s="21">
        <v>794387</v>
      </c>
      <c r="D10" s="4">
        <v>1383660</v>
      </c>
      <c r="E10" s="4">
        <v>814000</v>
      </c>
      <c r="F10" s="149">
        <v>871000</v>
      </c>
      <c r="G10" s="149">
        <v>923000</v>
      </c>
    </row>
    <row r="11" spans="1:7">
      <c r="A11" s="148" t="s">
        <v>151</v>
      </c>
      <c r="B11" s="21">
        <v>879000</v>
      </c>
      <c r="C11" s="21">
        <v>793382</v>
      </c>
      <c r="D11" s="4">
        <v>1376680</v>
      </c>
      <c r="E11" s="4">
        <v>814000</v>
      </c>
      <c r="F11" s="149">
        <v>871000</v>
      </c>
      <c r="G11" s="149">
        <v>923000</v>
      </c>
    </row>
    <row r="12" spans="1:7" ht="26.25" customHeight="1">
      <c r="A12" s="206" t="s">
        <v>152</v>
      </c>
      <c r="B12" s="154">
        <f>+B3+C4+C9+C10+C11</f>
        <v>31537616</v>
      </c>
      <c r="C12" s="154">
        <f>+C3+D4+D9+D10+D11</f>
        <v>26439675</v>
      </c>
      <c r="D12" s="154">
        <f t="shared" ref="D12:G12" si="0">+D3+D4+D9+D10+D11</f>
        <v>41326000</v>
      </c>
      <c r="E12" s="154">
        <f t="shared" si="0"/>
        <v>40615000</v>
      </c>
      <c r="F12" s="155">
        <f t="shared" si="0"/>
        <v>40005000</v>
      </c>
      <c r="G12" s="155">
        <f t="shared" si="0"/>
        <v>42130000</v>
      </c>
    </row>
    <row r="13" spans="1:7" ht="15" customHeight="1">
      <c r="A13" s="156" t="s">
        <v>153</v>
      </c>
      <c r="B13" s="157">
        <v>3657000</v>
      </c>
      <c r="C13" s="157">
        <v>2824515</v>
      </c>
      <c r="D13" s="157">
        <v>34945000</v>
      </c>
      <c r="E13" s="157">
        <v>20328000</v>
      </c>
      <c r="F13" s="158">
        <v>21218000</v>
      </c>
      <c r="G13" s="158">
        <v>7199000</v>
      </c>
    </row>
    <row r="14" spans="1:7">
      <c r="A14" s="159" t="s">
        <v>154</v>
      </c>
      <c r="B14" s="21">
        <v>2863608000</v>
      </c>
      <c r="C14" s="149">
        <v>2737880399</v>
      </c>
      <c r="D14" s="21">
        <v>3319102000</v>
      </c>
      <c r="E14" s="4">
        <v>3999188000</v>
      </c>
      <c r="F14" s="71">
        <v>4293542000</v>
      </c>
      <c r="G14" s="71">
        <v>4777062000</v>
      </c>
    </row>
    <row r="15" spans="1:7">
      <c r="A15" s="2" t="s">
        <v>155</v>
      </c>
      <c r="B15" s="160">
        <v>1768714000</v>
      </c>
      <c r="C15" s="160">
        <v>1949252888</v>
      </c>
      <c r="D15" s="161">
        <v>2360385000</v>
      </c>
      <c r="E15" s="4">
        <v>2720423000</v>
      </c>
      <c r="F15" s="149">
        <v>3001046000</v>
      </c>
      <c r="G15" s="149">
        <v>3317170000</v>
      </c>
    </row>
    <row r="16" spans="1:7" s="8" customFormat="1" ht="17.25" customHeight="1">
      <c r="A16" s="217" t="s">
        <v>156</v>
      </c>
      <c r="B16" s="160">
        <f t="shared" ref="B16:G16" si="1">B14-B15</f>
        <v>1094894000</v>
      </c>
      <c r="C16" s="160">
        <f t="shared" si="1"/>
        <v>788627511</v>
      </c>
      <c r="D16" s="160">
        <f t="shared" si="1"/>
        <v>958717000</v>
      </c>
      <c r="E16" s="4">
        <f t="shared" si="1"/>
        <v>1278765000</v>
      </c>
      <c r="F16" s="4">
        <f t="shared" si="1"/>
        <v>1292496000</v>
      </c>
      <c r="G16" s="4">
        <f t="shared" si="1"/>
        <v>1459892000</v>
      </c>
    </row>
    <row r="17" spans="1:7" ht="27" customHeight="1">
      <c r="A17" s="190" t="s">
        <v>157</v>
      </c>
      <c r="B17" s="207">
        <f>(B12/B16)*100</f>
        <v>2.8804264157078219</v>
      </c>
      <c r="C17" s="207">
        <f>(C12/C16)*100</f>
        <v>3.3526189019799486</v>
      </c>
      <c r="D17" s="207">
        <f>(D12/D16)*100</f>
        <v>4.3105525405307299</v>
      </c>
      <c r="E17" s="28">
        <f t="shared" ref="E17:G17" si="2">(E12/E16)*100</f>
        <v>3.1761113261623524</v>
      </c>
      <c r="F17" s="28">
        <f t="shared" si="2"/>
        <v>3.0951739889330412</v>
      </c>
      <c r="G17" s="28">
        <f t="shared" si="2"/>
        <v>2.8858299107057235</v>
      </c>
    </row>
    <row r="18" spans="1:7" ht="27" customHeight="1">
      <c r="A18" s="164" t="s">
        <v>158</v>
      </c>
      <c r="B18" s="162">
        <f>((B12-B7)/B16)*100</f>
        <v>2.2438884986302217</v>
      </c>
      <c r="C18" s="165"/>
      <c r="D18" s="162">
        <f>((D12-D7)/D16)*100</f>
        <v>3.7562661790958565</v>
      </c>
      <c r="E18" s="163">
        <f>((E12-E7)/E16)*100</f>
        <v>2.4307420397441639</v>
      </c>
      <c r="F18" s="163">
        <f t="shared" ref="F18:G18" si="3">((F12-F7)/F16)*100</f>
        <v>2.339454335371224</v>
      </c>
      <c r="G18" s="163">
        <f t="shared" si="3"/>
        <v>2.2141275913523297</v>
      </c>
    </row>
    <row r="19" spans="1:7" ht="21" customHeight="1">
      <c r="A19" s="166" t="s">
        <v>159</v>
      </c>
      <c r="B19" s="121"/>
      <c r="C19" s="121"/>
      <c r="D19" s="121"/>
      <c r="E19" s="95"/>
      <c r="F19" s="72"/>
      <c r="G19" s="3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18"/>
  <sheetViews>
    <sheetView workbookViewId="0">
      <selection activeCell="E8" sqref="E8"/>
    </sheetView>
  </sheetViews>
  <sheetFormatPr defaultColWidth="11" defaultRowHeight="15.75"/>
  <cols>
    <col min="1" max="1" width="60.625" style="49" customWidth="1"/>
    <col min="2" max="6" width="16.375" style="49" customWidth="1"/>
    <col min="7" max="7" width="16" style="49" customWidth="1"/>
    <col min="8" max="16384" width="11" style="49"/>
  </cols>
  <sheetData>
    <row r="1" spans="1:7" ht="24.75" customHeight="1">
      <c r="A1" s="238" t="s">
        <v>191</v>
      </c>
      <c r="B1" s="239"/>
      <c r="C1" s="239"/>
      <c r="D1" s="239"/>
      <c r="E1" s="239"/>
      <c r="F1" s="239"/>
      <c r="G1" s="239"/>
    </row>
    <row r="2" spans="1:7">
      <c r="A2" s="146"/>
      <c r="B2" s="146" t="s">
        <v>9</v>
      </c>
      <c r="C2" s="138" t="s">
        <v>10</v>
      </c>
      <c r="D2" s="147" t="s">
        <v>76</v>
      </c>
      <c r="E2" s="147" t="s">
        <v>32</v>
      </c>
      <c r="F2" s="147" t="s">
        <v>12</v>
      </c>
      <c r="G2" s="147" t="s">
        <v>31</v>
      </c>
    </row>
    <row r="3" spans="1:7">
      <c r="A3" s="77" t="s">
        <v>160</v>
      </c>
      <c r="B3" s="2">
        <v>3512603900</v>
      </c>
      <c r="C3" s="2">
        <v>3504060501</v>
      </c>
      <c r="D3" s="2">
        <v>5372000</v>
      </c>
      <c r="E3" s="2">
        <v>1185882000</v>
      </c>
      <c r="F3" s="2">
        <v>1262072000</v>
      </c>
      <c r="G3" s="2">
        <v>1335840000</v>
      </c>
    </row>
    <row r="4" spans="1:7">
      <c r="A4" s="77" t="s">
        <v>161</v>
      </c>
      <c r="B4" s="2">
        <v>2755735222</v>
      </c>
      <c r="C4" s="2">
        <v>1641082328</v>
      </c>
      <c r="D4" s="2">
        <v>2814656000</v>
      </c>
      <c r="E4" s="2">
        <v>3580663000</v>
      </c>
      <c r="F4" s="2">
        <v>3246938000</v>
      </c>
      <c r="G4" s="2">
        <v>3999144000</v>
      </c>
    </row>
    <row r="5" spans="1:7">
      <c r="A5" s="77" t="s">
        <v>162</v>
      </c>
      <c r="B5" s="2">
        <v>1500000</v>
      </c>
      <c r="C5" s="2">
        <v>0</v>
      </c>
      <c r="D5" s="2">
        <v>1500000</v>
      </c>
      <c r="E5" s="2"/>
      <c r="F5" s="2"/>
      <c r="G5" s="2"/>
    </row>
    <row r="6" spans="1:7">
      <c r="A6" s="77" t="s">
        <v>163</v>
      </c>
      <c r="B6" s="2">
        <v>985208000</v>
      </c>
      <c r="C6" s="2">
        <v>865817000</v>
      </c>
      <c r="D6" s="2">
        <v>1070819000</v>
      </c>
      <c r="E6" s="2"/>
      <c r="F6" s="2"/>
      <c r="G6" s="2"/>
    </row>
    <row r="7" spans="1:7">
      <c r="A7" s="77" t="s">
        <v>164</v>
      </c>
      <c r="B7" s="2">
        <v>752327913</v>
      </c>
      <c r="C7" s="2">
        <v>410215881.31999999</v>
      </c>
      <c r="D7" s="2">
        <v>742892000</v>
      </c>
      <c r="E7" s="2">
        <v>6057000</v>
      </c>
      <c r="F7" s="2">
        <v>6502000</v>
      </c>
      <c r="G7" s="2">
        <v>6897000</v>
      </c>
    </row>
    <row r="8" spans="1:7">
      <c r="A8" s="77" t="s">
        <v>165</v>
      </c>
      <c r="B8" s="2">
        <v>4025100435</v>
      </c>
      <c r="C8" s="2">
        <v>2307985885</v>
      </c>
      <c r="D8" s="2">
        <v>3988336000</v>
      </c>
      <c r="E8" s="169">
        <v>8526700000</v>
      </c>
      <c r="F8" s="2">
        <v>8011252000</v>
      </c>
      <c r="G8" s="2">
        <v>9804987000</v>
      </c>
    </row>
    <row r="9" spans="1:7">
      <c r="A9" s="77" t="s">
        <v>166</v>
      </c>
      <c r="B9" s="2">
        <v>37485000</v>
      </c>
      <c r="C9" s="2">
        <v>11175020</v>
      </c>
      <c r="D9" s="2">
        <v>40345000</v>
      </c>
      <c r="E9" s="2">
        <v>50145000</v>
      </c>
      <c r="F9" s="2">
        <v>51771000</v>
      </c>
      <c r="G9" s="2">
        <v>48569000</v>
      </c>
    </row>
    <row r="10" spans="1:7">
      <c r="A10" s="167" t="s">
        <v>167</v>
      </c>
      <c r="B10" s="2">
        <v>36807000</v>
      </c>
      <c r="C10" s="2">
        <v>16760404</v>
      </c>
      <c r="D10" s="2">
        <v>49338000</v>
      </c>
      <c r="E10" s="2">
        <v>65817000</v>
      </c>
      <c r="F10" s="2">
        <v>70790000</v>
      </c>
      <c r="G10" s="2">
        <v>42099000</v>
      </c>
    </row>
    <row r="11" spans="1:7" ht="30.75" customHeight="1">
      <c r="A11" s="188" t="s">
        <v>168</v>
      </c>
      <c r="B11" s="189">
        <f>B3+B4+B5+B6+B8+B9+B10</f>
        <v>11354439557</v>
      </c>
      <c r="C11" s="189">
        <f>C3+C4+C5+C6+C8+C9+C10</f>
        <v>8346881138</v>
      </c>
      <c r="D11" s="189">
        <f>D3+D4+D5+D6+D8+D9+D10</f>
        <v>7970366000</v>
      </c>
      <c r="E11" s="189">
        <f t="shared" ref="E11:G11" si="0">E3+E4+E5+E6+E8+E9+E10</f>
        <v>13409207000</v>
      </c>
      <c r="F11" s="189">
        <f t="shared" si="0"/>
        <v>12642823000</v>
      </c>
      <c r="G11" s="189">
        <f t="shared" si="0"/>
        <v>15230639000</v>
      </c>
    </row>
    <row r="12" spans="1:7" s="74" customFormat="1">
      <c r="A12" s="168" t="s">
        <v>169</v>
      </c>
      <c r="B12" s="169">
        <v>5596000</v>
      </c>
      <c r="C12" s="169">
        <v>225017403</v>
      </c>
      <c r="D12" s="169">
        <v>464437000</v>
      </c>
      <c r="E12" s="169">
        <v>546619000</v>
      </c>
      <c r="F12" s="169">
        <v>315105000</v>
      </c>
      <c r="G12" s="169">
        <v>255543000</v>
      </c>
    </row>
    <row r="13" spans="1:7" s="74" customFormat="1">
      <c r="A13" s="168" t="s">
        <v>170</v>
      </c>
      <c r="B13" s="169">
        <v>14169520000</v>
      </c>
      <c r="C13" s="170">
        <v>32312073000</v>
      </c>
      <c r="D13" s="169">
        <v>18513246000</v>
      </c>
      <c r="E13" s="169">
        <v>31705364000</v>
      </c>
      <c r="F13" s="169">
        <v>33981102000</v>
      </c>
      <c r="G13" s="169">
        <v>37648527000</v>
      </c>
    </row>
    <row r="14" spans="1:7">
      <c r="A14" s="197" t="s">
        <v>171</v>
      </c>
      <c r="B14" s="197">
        <v>27770926000</v>
      </c>
      <c r="C14" s="198">
        <v>45634976432</v>
      </c>
      <c r="D14" s="197">
        <v>29026976000</v>
      </c>
      <c r="E14" s="197">
        <v>49133659000</v>
      </c>
      <c r="F14" s="197">
        <v>50369873000</v>
      </c>
      <c r="G14" s="197">
        <v>52281854000</v>
      </c>
    </row>
    <row r="15" spans="1:7" ht="25.5" customHeight="1">
      <c r="A15" s="201" t="s">
        <v>172</v>
      </c>
      <c r="B15" s="189">
        <f t="shared" ref="B15:G15" si="1">(B11/B14)*100</f>
        <v>40.886067526160275</v>
      </c>
      <c r="C15" s="189">
        <f t="shared" si="1"/>
        <v>18.290534564946174</v>
      </c>
      <c r="D15" s="189">
        <f t="shared" si="1"/>
        <v>27.4584786234708</v>
      </c>
      <c r="E15" s="189">
        <f t="shared" si="1"/>
        <v>27.291285185986254</v>
      </c>
      <c r="F15" s="189">
        <f t="shared" si="1"/>
        <v>25.099969976100596</v>
      </c>
      <c r="G15" s="189">
        <f t="shared" si="1"/>
        <v>29.131788249131336</v>
      </c>
    </row>
    <row r="16" spans="1:7" s="74" customFormat="1">
      <c r="A16" s="171" t="s">
        <v>173</v>
      </c>
      <c r="B16" s="172">
        <f t="shared" ref="B16:G16" si="2">((B12+B13)/B14)*100</f>
        <v>51.043008072543202</v>
      </c>
      <c r="C16" s="172">
        <f t="shared" si="2"/>
        <v>71.298580490083168</v>
      </c>
      <c r="D16" s="173">
        <f t="shared" si="2"/>
        <v>65.379469773220606</v>
      </c>
      <c r="E16" s="173">
        <f t="shared" si="2"/>
        <v>65.641321359762756</v>
      </c>
      <c r="F16" s="173">
        <f t="shared" si="2"/>
        <v>68.088730340852749</v>
      </c>
      <c r="G16" s="173">
        <f t="shared" si="2"/>
        <v>72.499475630684401</v>
      </c>
    </row>
    <row r="17" spans="1:7">
      <c r="A17" s="240" t="s">
        <v>174</v>
      </c>
      <c r="B17" s="241"/>
      <c r="C17" s="241"/>
      <c r="D17" s="241"/>
      <c r="E17" s="241"/>
      <c r="F17" s="241"/>
      <c r="G17" s="33"/>
    </row>
    <row r="18" spans="1:7">
      <c r="E18" s="174"/>
      <c r="F18" s="174"/>
      <c r="G18" s="174"/>
    </row>
  </sheetData>
  <mergeCells count="2">
    <mergeCell ref="A1:G1"/>
    <mergeCell ref="A17:F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X12"/>
  <sheetViews>
    <sheetView workbookViewId="0">
      <selection activeCell="A17" sqref="A17"/>
    </sheetView>
  </sheetViews>
  <sheetFormatPr defaultColWidth="11" defaultRowHeight="15.75"/>
  <cols>
    <col min="1" max="1" width="67.875" style="49" customWidth="1"/>
    <col min="2" max="8" width="13" style="49" customWidth="1"/>
    <col min="9" max="16" width="11" style="49"/>
    <col min="17" max="17" width="14.625" style="49" customWidth="1"/>
    <col min="18" max="18" width="13.5" style="49" bestFit="1" customWidth="1"/>
    <col min="19" max="16384" width="11" style="49"/>
  </cols>
  <sheetData>
    <row r="1" spans="1:24" ht="30.75" customHeight="1">
      <c r="A1" s="221" t="s">
        <v>192</v>
      </c>
    </row>
    <row r="2" spans="1:24">
      <c r="A2" s="147"/>
      <c r="B2" s="138" t="s">
        <v>9</v>
      </c>
      <c r="C2" s="138" t="s">
        <v>10</v>
      </c>
      <c r="D2" s="147" t="s">
        <v>76</v>
      </c>
      <c r="E2" s="147" t="s">
        <v>32</v>
      </c>
      <c r="F2" s="147" t="s">
        <v>12</v>
      </c>
      <c r="G2" s="147" t="s">
        <v>175</v>
      </c>
      <c r="H2" s="176"/>
    </row>
    <row r="3" spans="1:24">
      <c r="A3" s="77" t="s">
        <v>176</v>
      </c>
      <c r="B3" s="2">
        <v>17101479</v>
      </c>
      <c r="C3" s="2">
        <v>21817000</v>
      </c>
      <c r="D3" s="2">
        <v>33821720</v>
      </c>
      <c r="E3" s="177">
        <v>44104000</v>
      </c>
      <c r="F3" s="177">
        <v>47265000</v>
      </c>
      <c r="G3" s="177">
        <v>50953000</v>
      </c>
    </row>
    <row r="4" spans="1:24">
      <c r="A4" s="178" t="s">
        <v>177</v>
      </c>
      <c r="B4" s="71"/>
      <c r="C4" s="71"/>
      <c r="D4" s="71"/>
      <c r="E4" s="177">
        <v>11863000</v>
      </c>
      <c r="F4" s="177">
        <v>12443000</v>
      </c>
      <c r="G4" s="177">
        <v>13469000</v>
      </c>
    </row>
    <row r="5" spans="1:24">
      <c r="A5" s="168" t="s">
        <v>193</v>
      </c>
      <c r="B5" s="169">
        <v>138317000</v>
      </c>
      <c r="C5" s="169">
        <v>252396588</v>
      </c>
      <c r="D5" s="169">
        <v>157212000</v>
      </c>
      <c r="E5" s="175">
        <v>463078000</v>
      </c>
      <c r="F5" s="175">
        <v>473145000</v>
      </c>
      <c r="G5" s="175">
        <v>523788000</v>
      </c>
    </row>
    <row r="6" spans="1:24" ht="25.5" customHeight="1">
      <c r="A6" s="188" t="s">
        <v>178</v>
      </c>
      <c r="B6" s="189">
        <f>B3</f>
        <v>17101479</v>
      </c>
      <c r="C6" s="189">
        <f>C3</f>
        <v>21817000</v>
      </c>
      <c r="D6" s="189">
        <f>D3</f>
        <v>33821720</v>
      </c>
      <c r="E6" s="220">
        <f>E3+E4</f>
        <v>55967000</v>
      </c>
      <c r="F6" s="220">
        <f t="shared" ref="F6:G6" si="0">F3+F4</f>
        <v>59708000</v>
      </c>
      <c r="G6" s="220">
        <f t="shared" si="0"/>
        <v>64422000</v>
      </c>
    </row>
    <row r="7" spans="1:24" s="8" customFormat="1">
      <c r="A7" s="77" t="s">
        <v>179</v>
      </c>
      <c r="B7" s="2">
        <v>3074236000</v>
      </c>
      <c r="C7" s="2">
        <v>3458093300</v>
      </c>
      <c r="D7" s="2">
        <v>3511062000</v>
      </c>
      <c r="E7" s="2">
        <v>5127545000</v>
      </c>
      <c r="F7" s="2">
        <v>5379107000</v>
      </c>
      <c r="G7" s="2">
        <v>5752388000</v>
      </c>
    </row>
    <row r="8" spans="1:24">
      <c r="A8" s="189" t="s">
        <v>194</v>
      </c>
      <c r="B8" s="24">
        <f>(B3/B7)*100</f>
        <v>0.55628387020384906</v>
      </c>
      <c r="C8" s="24">
        <f>(C3/C7)*100</f>
        <v>0.63089680084687139</v>
      </c>
      <c r="D8" s="24">
        <f>(D3/D7)*100</f>
        <v>0.9632903093138202</v>
      </c>
      <c r="E8" s="24">
        <f>(E6/E7)*100</f>
        <v>1.091497002951705</v>
      </c>
      <c r="F8" s="24">
        <f t="shared" ref="F8:G8" si="1">(F6/F7)*100</f>
        <v>1.1099983696178568</v>
      </c>
      <c r="G8" s="24">
        <f t="shared" si="1"/>
        <v>1.1199175020878285</v>
      </c>
    </row>
    <row r="9" spans="1:24">
      <c r="A9" s="218" t="s">
        <v>180</v>
      </c>
      <c r="B9" s="219">
        <f>(B5/B7)*100</f>
        <v>4.4992316790252929</v>
      </c>
      <c r="C9" s="219">
        <f>(C5/C7)*100</f>
        <v>7.2987211767825926</v>
      </c>
      <c r="D9" s="219">
        <f>(D5/D7)*100</f>
        <v>4.4776195920208757</v>
      </c>
      <c r="E9" s="219">
        <f t="shared" ref="E9:G9" si="2">(E5/E7)*100</f>
        <v>9.03118353910107</v>
      </c>
      <c r="F9" s="219">
        <f t="shared" si="2"/>
        <v>8.795976729966517</v>
      </c>
      <c r="G9" s="219">
        <f t="shared" si="2"/>
        <v>9.1055749368783889</v>
      </c>
      <c r="V9" s="242">
        <v>13469000</v>
      </c>
      <c r="W9" s="243"/>
      <c r="X9" s="243"/>
    </row>
    <row r="10" spans="1:24">
      <c r="A10" s="244" t="s">
        <v>181</v>
      </c>
      <c r="B10" s="241"/>
      <c r="C10" s="241"/>
      <c r="D10" s="241"/>
      <c r="E10" s="241"/>
      <c r="F10" s="241"/>
      <c r="G10" s="241"/>
      <c r="H10" s="245"/>
      <c r="U10" s="243"/>
      <c r="V10" s="242"/>
      <c r="W10" s="243"/>
      <c r="X10" s="243"/>
    </row>
    <row r="11" spans="1:24">
      <c r="J11" s="243"/>
      <c r="U11" s="243"/>
    </row>
    <row r="12" spans="1:24">
      <c r="J12" s="243"/>
    </row>
  </sheetData>
  <mergeCells count="6">
    <mergeCell ref="V9:V10"/>
    <mergeCell ref="W9:W10"/>
    <mergeCell ref="X9:X10"/>
    <mergeCell ref="A10:H10"/>
    <mergeCell ref="U10:U11"/>
    <mergeCell ref="J11:J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1GOSTERGEMB</vt:lpstr>
      <vt:lpstr>OGM</vt:lpstr>
      <vt:lpstr>MGM</vt:lpstr>
      <vt:lpstr>DSI</vt:lpstr>
      <vt:lpstr>TOB</vt:lpstr>
      <vt:lpstr>CSB</vt:lpstr>
      <vt:lpstr>ETKB</vt:lpstr>
      <vt:lpstr>UAYB</vt:lpstr>
      <vt:lpstr>TUBITAK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Admin</cp:lastModifiedBy>
  <dcterms:created xsi:type="dcterms:W3CDTF">2019-10-31T11:18:55Z</dcterms:created>
  <dcterms:modified xsi:type="dcterms:W3CDTF">2021-10-28T07:32:26Z</dcterms:modified>
</cp:coreProperties>
</file>